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8" windowWidth="15120" windowHeight="8016" tabRatio="236" firstSheet="1" activeTab="1"/>
  </bookViews>
  <sheets>
    <sheet name="на 01.01.2017" sheetId="1" state="hidden" r:id="rId1"/>
    <sheet name="на 01.01.2018" sheetId="5" r:id="rId2"/>
    <sheet name="контроль" sheetId="7" r:id="rId3"/>
    <sheet name="Лист2" sheetId="4" state="hidden" r:id="rId4"/>
    <sheet name="Лист1" sheetId="6" state="hidden" r:id="rId5"/>
    <sheet name="Лист3" sheetId="8" r:id="rId6"/>
  </sheets>
  <externalReferences>
    <externalReference r:id="rId7"/>
    <externalReference r:id="rId8"/>
  </externalReferences>
  <definedNames>
    <definedName name="_xlnm._FilterDatabase" localSheetId="0" hidden="1">'на 01.01.2017'!$A$11:$X$902</definedName>
    <definedName name="_xlnm._FilterDatabase" localSheetId="1" hidden="1">'на 01.01.2018'!$A$2:$X$1082</definedName>
    <definedName name="Диапазон_Полномочий">[1]Вспомогательный!$B$4</definedName>
    <definedName name="_xlnm.Print_Titles" localSheetId="2">контроль!$7:$9</definedName>
    <definedName name="_xlnm.Print_Titles" localSheetId="0">'на 01.01.2017'!$11:$11</definedName>
    <definedName name="_xlnm.Print_Titles" localSheetId="1">'на 01.01.2018'!$9:$9</definedName>
    <definedName name="_xlnm.Print_Area" localSheetId="2">контроль!$A$1:$T$27</definedName>
    <definedName name="_xlnm.Print_Area" localSheetId="4">Лист1!$B$2:$G$20</definedName>
    <definedName name="_xlnm.Print_Area" localSheetId="0">'на 01.01.2017'!$A$1:$X$925</definedName>
    <definedName name="_xlnm.Print_Area" localSheetId="1">'на 01.01.2018'!$A$1:$X$1078</definedName>
    <definedName name="Примечание">[2]ВидыДокФед!$E$2:$E$2</definedName>
  </definedNames>
  <calcPr calcId="125725" refMode="R1C1"/>
</workbook>
</file>

<file path=xl/calcChain.xml><?xml version="1.0" encoding="utf-8"?>
<calcChain xmlns="http://schemas.openxmlformats.org/spreadsheetml/2006/main">
  <c r="X940" i="5"/>
  <c r="AA948"/>
  <c r="AA152"/>
  <c r="AA151"/>
  <c r="AA159"/>
  <c r="AA156"/>
  <c r="AA127"/>
  <c r="AA1053" l="1"/>
  <c r="AA1043"/>
  <c r="AA989"/>
  <c r="AA915"/>
  <c r="AA910"/>
  <c r="AA898"/>
  <c r="AA879"/>
  <c r="AA874"/>
  <c r="AA841"/>
  <c r="AA831"/>
  <c r="AA829"/>
  <c r="AA828"/>
  <c r="AA820"/>
  <c r="AA818"/>
  <c r="AA817"/>
  <c r="AA813"/>
  <c r="AA809"/>
  <c r="AA761"/>
  <c r="AA732"/>
  <c r="AA668"/>
  <c r="AA712" s="1"/>
  <c r="AA654"/>
  <c r="AA613"/>
  <c r="AA487"/>
  <c r="AA369"/>
  <c r="AA249"/>
  <c r="AA228"/>
  <c r="AA207"/>
  <c r="AA164"/>
  <c r="AA57"/>
  <c r="U732"/>
  <c r="AA933" l="1"/>
  <c r="AA1054" s="1"/>
  <c r="AA1082" s="1"/>
  <c r="T471"/>
  <c r="U668"/>
  <c r="AG1083" l="1"/>
  <c r="AH932"/>
  <c r="AG932"/>
  <c r="AH931"/>
  <c r="AG931"/>
  <c r="AH930"/>
  <c r="AG930"/>
  <c r="AH929"/>
  <c r="AG929"/>
  <c r="AH928"/>
  <c r="AG928"/>
  <c r="AH927"/>
  <c r="AG927"/>
  <c r="AH926"/>
  <c r="AG926"/>
  <c r="AH925"/>
  <c r="AG925"/>
  <c r="AH924"/>
  <c r="AG924"/>
  <c r="AH923"/>
  <c r="AG923"/>
  <c r="AH922"/>
  <c r="AG922"/>
  <c r="AH921"/>
  <c r="AG921"/>
  <c r="AH920"/>
  <c r="AG920"/>
  <c r="AH919"/>
  <c r="AG919"/>
  <c r="AH918"/>
  <c r="AG918"/>
  <c r="AH917"/>
  <c r="AG917"/>
  <c r="AH916"/>
  <c r="AG916"/>
  <c r="AG915"/>
  <c r="AH914"/>
  <c r="AG914"/>
  <c r="AH913"/>
  <c r="AG913"/>
  <c r="AH912"/>
  <c r="AG912"/>
  <c r="AH911"/>
  <c r="AG911"/>
  <c r="AG910"/>
  <c r="AH909"/>
  <c r="AG909"/>
  <c r="AH908"/>
  <c r="AG908"/>
  <c r="AH907"/>
  <c r="AG907"/>
  <c r="AH906"/>
  <c r="AG906"/>
  <c r="AH905"/>
  <c r="AG905"/>
  <c r="AH904"/>
  <c r="AG904"/>
  <c r="AH903"/>
  <c r="AG903"/>
  <c r="AH902"/>
  <c r="AG902"/>
  <c r="AH901"/>
  <c r="AG901"/>
  <c r="AH900"/>
  <c r="AG900"/>
  <c r="AH899"/>
  <c r="AG899"/>
  <c r="AG898"/>
  <c r="AH897"/>
  <c r="AG897"/>
  <c r="AH896"/>
  <c r="AG896"/>
  <c r="AH895"/>
  <c r="AG895"/>
  <c r="AH894"/>
  <c r="AG894"/>
  <c r="AH893"/>
  <c r="AG893"/>
  <c r="AH892"/>
  <c r="AG892"/>
  <c r="AH891"/>
  <c r="AG891"/>
  <c r="AH890"/>
  <c r="AG890"/>
  <c r="AH889"/>
  <c r="AG889"/>
  <c r="AH888"/>
  <c r="AG888"/>
  <c r="AH887"/>
  <c r="AG887"/>
  <c r="AH886"/>
  <c r="AG886"/>
  <c r="AH885"/>
  <c r="AG885"/>
  <c r="AH884"/>
  <c r="AG884"/>
  <c r="AH883"/>
  <c r="AG883"/>
  <c r="AH882"/>
  <c r="AG882"/>
  <c r="AH881"/>
  <c r="AG881"/>
  <c r="AH880"/>
  <c r="AG880"/>
  <c r="AG879"/>
  <c r="AH878"/>
  <c r="AG878"/>
  <c r="AH877"/>
  <c r="AG877"/>
  <c r="AH876"/>
  <c r="AG876"/>
  <c r="AH875"/>
  <c r="AG875"/>
  <c r="AG874"/>
  <c r="AH873"/>
  <c r="AG873"/>
  <c r="AH872"/>
  <c r="AG872"/>
  <c r="AH871"/>
  <c r="AG871"/>
  <c r="AH870"/>
  <c r="AG870"/>
  <c r="AH869"/>
  <c r="AG869"/>
  <c r="AH868"/>
  <c r="AG868"/>
  <c r="AH867"/>
  <c r="AG867"/>
  <c r="AH866"/>
  <c r="AG866"/>
  <c r="AH865"/>
  <c r="AG865"/>
  <c r="AH864"/>
  <c r="AG864"/>
  <c r="AH863"/>
  <c r="AG863"/>
  <c r="AH862"/>
  <c r="AG862"/>
  <c r="AH861"/>
  <c r="AG861"/>
  <c r="AH860"/>
  <c r="AG860"/>
  <c r="AH859"/>
  <c r="AG859"/>
  <c r="AH858"/>
  <c r="AG858"/>
  <c r="AH857"/>
  <c r="AG857"/>
  <c r="AH856"/>
  <c r="AG856"/>
  <c r="AH855"/>
  <c r="AG855"/>
  <c r="AH854"/>
  <c r="AG854"/>
  <c r="AH853"/>
  <c r="AG853"/>
  <c r="AH852"/>
  <c r="AG852"/>
  <c r="AH851"/>
  <c r="AG851"/>
  <c r="AH850"/>
  <c r="AG850"/>
  <c r="AH849"/>
  <c r="AG849"/>
  <c r="AH848"/>
  <c r="AG848"/>
  <c r="AH847"/>
  <c r="AG847"/>
  <c r="AH846"/>
  <c r="AG846"/>
  <c r="AH845"/>
  <c r="AG845"/>
  <c r="AH844"/>
  <c r="AG844"/>
  <c r="AH843"/>
  <c r="AG843"/>
  <c r="AH842"/>
  <c r="AG842"/>
  <c r="AG841"/>
  <c r="AH840"/>
  <c r="AG840"/>
  <c r="AH839"/>
  <c r="AG839"/>
  <c r="AH838"/>
  <c r="AG838"/>
  <c r="AH837"/>
  <c r="AG837"/>
  <c r="AH836"/>
  <c r="AG836"/>
  <c r="AH835"/>
  <c r="AG835"/>
  <c r="AH834"/>
  <c r="AG834"/>
  <c r="AH833"/>
  <c r="AG833"/>
  <c r="AH832"/>
  <c r="AG832"/>
  <c r="AG831"/>
  <c r="AH830"/>
  <c r="AG830"/>
  <c r="AG829"/>
  <c r="AH828"/>
  <c r="AG828"/>
  <c r="AH827"/>
  <c r="AG827"/>
  <c r="AH826"/>
  <c r="AG826"/>
  <c r="AH825"/>
  <c r="AG825"/>
  <c r="AH824"/>
  <c r="AG824"/>
  <c r="AH823"/>
  <c r="AG823"/>
  <c r="AH822"/>
  <c r="AG822"/>
  <c r="AH821"/>
  <c r="AG821"/>
  <c r="AG820"/>
  <c r="AH819"/>
  <c r="AG819"/>
  <c r="AG818"/>
  <c r="AG817"/>
  <c r="AH816"/>
  <c r="AG816"/>
  <c r="AH815"/>
  <c r="AG815"/>
  <c r="AH814"/>
  <c r="AG814"/>
  <c r="AG813"/>
  <c r="AH812"/>
  <c r="AG812"/>
  <c r="AH811"/>
  <c r="AG811"/>
  <c r="X831"/>
  <c r="W831"/>
  <c r="V831"/>
  <c r="U831"/>
  <c r="AH831" s="1"/>
  <c r="U829"/>
  <c r="AH829" s="1"/>
  <c r="U828"/>
  <c r="X818"/>
  <c r="W818"/>
  <c r="V818"/>
  <c r="U818"/>
  <c r="AH818" s="1"/>
  <c r="U817"/>
  <c r="AH817" s="1"/>
  <c r="U813"/>
  <c r="AH813" s="1"/>
  <c r="X709" l="1"/>
  <c r="X708"/>
  <c r="X707"/>
  <c r="V698"/>
  <c r="W698"/>
  <c r="X698" s="1"/>
  <c r="W695"/>
  <c r="X695" s="1"/>
  <c r="V695"/>
  <c r="X694"/>
  <c r="X693"/>
  <c r="X692"/>
  <c r="W692"/>
  <c r="V692"/>
  <c r="X690"/>
  <c r="X689"/>
  <c r="X676" l="1"/>
  <c r="X673"/>
  <c r="X671" l="1"/>
  <c r="X670"/>
  <c r="X662" l="1"/>
  <c r="X657"/>
  <c r="V819" l="1"/>
  <c r="U820"/>
  <c r="AH820" s="1"/>
  <c r="V820"/>
  <c r="W820"/>
  <c r="X820"/>
  <c r="W822"/>
  <c r="X822"/>
  <c r="U841"/>
  <c r="AH841" s="1"/>
  <c r="U874"/>
  <c r="AH874" s="1"/>
  <c r="U879"/>
  <c r="AH879" s="1"/>
  <c r="U898"/>
  <c r="AH898" s="1"/>
  <c r="V906"/>
  <c r="W906"/>
  <c r="X906"/>
  <c r="U910"/>
  <c r="AH910" s="1"/>
  <c r="V914"/>
  <c r="W914"/>
  <c r="X914"/>
  <c r="AH915"/>
  <c r="X710"/>
  <c r="X687"/>
  <c r="X682"/>
  <c r="X678"/>
  <c r="X674"/>
  <c r="X672"/>
  <c r="X656"/>
  <c r="W211"/>
  <c r="X211"/>
  <c r="V211"/>
  <c r="U228"/>
  <c r="S228"/>
  <c r="V228" l="1"/>
  <c r="X202"/>
  <c r="W202"/>
  <c r="X201"/>
  <c r="W201"/>
  <c r="X192"/>
  <c r="W192"/>
  <c r="V192"/>
  <c r="V202"/>
  <c r="V201"/>
  <c r="X195"/>
  <c r="W195"/>
  <c r="V195"/>
  <c r="X191"/>
  <c r="W191"/>
  <c r="V191"/>
  <c r="T207"/>
  <c r="U207"/>
  <c r="S207"/>
  <c r="X172"/>
  <c r="W172"/>
  <c r="V172"/>
  <c r="X951"/>
  <c r="W951"/>
  <c r="V951"/>
  <c r="V963"/>
  <c r="X248"/>
  <c r="W248"/>
  <c r="V248"/>
  <c r="X240" l="1"/>
  <c r="W240"/>
  <c r="V240"/>
  <c r="X230"/>
  <c r="W230"/>
  <c r="V230"/>
  <c r="T613"/>
  <c r="J18" i="7" s="1"/>
  <c r="U613" i="5"/>
  <c r="K18" i="7" s="1"/>
  <c r="S613" i="5"/>
  <c r="I18" i="7" s="1"/>
  <c r="X613" i="5"/>
  <c r="N18" i="7" s="1"/>
  <c r="W613" i="5"/>
  <c r="M18" i="7" s="1"/>
  <c r="V613" i="5"/>
  <c r="L18" i="7" s="1"/>
  <c r="S487" i="5"/>
  <c r="T484"/>
  <c r="T482"/>
  <c r="T480"/>
  <c r="T479"/>
  <c r="T475"/>
  <c r="T474"/>
  <c r="T472"/>
  <c r="T465"/>
  <c r="T458"/>
  <c r="T457"/>
  <c r="T456"/>
  <c r="T455"/>
  <c r="T454"/>
  <c r="T452"/>
  <c r="T451"/>
  <c r="T449"/>
  <c r="T448"/>
  <c r="T447"/>
  <c r="T445"/>
  <c r="T444"/>
  <c r="T439"/>
  <c r="T438"/>
  <c r="T435"/>
  <c r="T433"/>
  <c r="T432"/>
  <c r="T431"/>
  <c r="T430"/>
  <c r="X427"/>
  <c r="W427"/>
  <c r="V427"/>
  <c r="T427"/>
  <c r="T426"/>
  <c r="T425"/>
  <c r="T424"/>
  <c r="T421"/>
  <c r="T420"/>
  <c r="T419"/>
  <c r="T418"/>
  <c r="T416"/>
  <c r="T415"/>
  <c r="T413"/>
  <c r="T412"/>
  <c r="T409"/>
  <c r="T408"/>
  <c r="X406"/>
  <c r="W406"/>
  <c r="V406"/>
  <c r="T402"/>
  <c r="T401"/>
  <c r="T400"/>
  <c r="T399"/>
  <c r="V396"/>
  <c r="T396"/>
  <c r="T393"/>
  <c r="T386"/>
  <c r="T385"/>
  <c r="T384"/>
  <c r="T383"/>
  <c r="T382"/>
  <c r="T380"/>
  <c r="T379"/>
  <c r="U487"/>
  <c r="T377"/>
  <c r="T376"/>
  <c r="T375"/>
  <c r="T374"/>
  <c r="T373"/>
  <c r="T372"/>
  <c r="T371"/>
  <c r="T369"/>
  <c r="J16" i="7" s="1"/>
  <c r="S369" i="5"/>
  <c r="I16" i="7" s="1"/>
  <c r="X279" i="5"/>
  <c r="W279"/>
  <c r="V279"/>
  <c r="X274"/>
  <c r="W274"/>
  <c r="V274"/>
  <c r="U369"/>
  <c r="K16" i="7" s="1"/>
  <c r="X369" i="5" l="1"/>
  <c r="N16" i="7" s="1"/>
  <c r="W369" i="5"/>
  <c r="M16" i="7" s="1"/>
  <c r="V487" i="5"/>
  <c r="X487"/>
  <c r="V369"/>
  <c r="L16" i="7" s="1"/>
  <c r="T487" i="5"/>
  <c r="W487"/>
  <c r="X164"/>
  <c r="W164"/>
  <c r="V164"/>
  <c r="X761" l="1"/>
  <c r="N21" i="7" s="1"/>
  <c r="W761" i="5"/>
  <c r="M21" i="7" s="1"/>
  <c r="V761" i="5"/>
  <c r="L21" i="7" s="1"/>
  <c r="U761" i="5"/>
  <c r="K21" i="7" s="1"/>
  <c r="T761" i="5"/>
  <c r="J21" i="7" s="1"/>
  <c r="S761" i="5"/>
  <c r="I21" i="7" s="1"/>
  <c r="M719" i="5"/>
  <c r="L719"/>
  <c r="K719"/>
  <c r="M718"/>
  <c r="L718"/>
  <c r="K718"/>
  <c r="X1052"/>
  <c r="W1052"/>
  <c r="X1051"/>
  <c r="W1051"/>
  <c r="X1050"/>
  <c r="W1050"/>
  <c r="X1049"/>
  <c r="W1049"/>
  <c r="X1047"/>
  <c r="W1047"/>
  <c r="V1052"/>
  <c r="V1051"/>
  <c r="V1050"/>
  <c r="V1049"/>
  <c r="V1047"/>
  <c r="K17" i="7"/>
  <c r="I17"/>
  <c r="N17"/>
  <c r="J17" l="1"/>
  <c r="M17"/>
  <c r="L17"/>
  <c r="R17" s="1"/>
  <c r="X1053" i="5" l="1"/>
  <c r="N26" i="7" s="1"/>
  <c r="W1053" i="5"/>
  <c r="M26" i="7" s="1"/>
  <c r="V1053" i="5"/>
  <c r="L26" i="7" s="1"/>
  <c r="U1053" i="5"/>
  <c r="K26" i="7" s="1"/>
  <c r="T1053" i="5"/>
  <c r="J26" i="7" s="1"/>
  <c r="S1053" i="5"/>
  <c r="X1043"/>
  <c r="N25" i="7" s="1"/>
  <c r="U1043" i="5"/>
  <c r="K25" i="7" s="1"/>
  <c r="S1043" i="5"/>
  <c r="I25" i="7" s="1"/>
  <c r="T1027" i="5"/>
  <c r="T996"/>
  <c r="W1043"/>
  <c r="M25" i="7" s="1"/>
  <c r="V1043" i="5"/>
  <c r="L25" i="7" s="1"/>
  <c r="T995" i="5"/>
  <c r="X989"/>
  <c r="N24" i="7" s="1"/>
  <c r="W989" i="5"/>
  <c r="M24" i="7" s="1"/>
  <c r="V989" i="5"/>
  <c r="L24" i="7" s="1"/>
  <c r="U989" i="5"/>
  <c r="K24" i="7" s="1"/>
  <c r="T989" i="5"/>
  <c r="J24" i="7" s="1"/>
  <c r="S989" i="5"/>
  <c r="I24" i="7" s="1"/>
  <c r="T1043" i="5" l="1"/>
  <c r="J25" i="7" s="1"/>
  <c r="T933" i="5" l="1"/>
  <c r="J23" i="7" s="1"/>
  <c r="S933" i="5"/>
  <c r="I23" i="7" s="1"/>
  <c r="X809" i="5"/>
  <c r="N22" i="7" s="1"/>
  <c r="W809" i="5"/>
  <c r="M22" i="7" s="1"/>
  <c r="V809" i="5"/>
  <c r="L22" i="7" s="1"/>
  <c r="U809" i="5"/>
  <c r="K22" i="7" s="1"/>
  <c r="T809" i="5"/>
  <c r="J22" i="7" s="1"/>
  <c r="S809" i="5"/>
  <c r="I22" i="7" s="1"/>
  <c r="W933" i="5" l="1"/>
  <c r="M23" i="7" s="1"/>
  <c r="X933" i="5"/>
  <c r="N23" i="7" s="1"/>
  <c r="U933" i="5"/>
  <c r="K23" i="7" s="1"/>
  <c r="V933" i="5"/>
  <c r="L23" i="7" s="1"/>
  <c r="T712" i="5" l="1"/>
  <c r="J20" i="7" s="1"/>
  <c r="S712" i="5"/>
  <c r="I20" i="7" s="1"/>
  <c r="V712" i="5" l="1"/>
  <c r="L20" i="7" s="1"/>
  <c r="W712" i="5"/>
  <c r="M20" i="7" s="1"/>
  <c r="U712" i="5"/>
  <c r="K20" i="7" s="1"/>
  <c r="X712" i="5"/>
  <c r="N20" i="7" s="1"/>
  <c r="V654" i="5" l="1"/>
  <c r="L19" i="7" s="1"/>
  <c r="U654" i="5"/>
  <c r="K19" i="7" s="1"/>
  <c r="S654" i="5"/>
  <c r="I19" i="7" s="1"/>
  <c r="T653" i="5"/>
  <c r="T652"/>
  <c r="T651"/>
  <c r="T647"/>
  <c r="W633"/>
  <c r="X633" s="1"/>
  <c r="T632"/>
  <c r="T627"/>
  <c r="T625"/>
  <c r="T624"/>
  <c r="W622"/>
  <c r="T621"/>
  <c r="T616"/>
  <c r="T615"/>
  <c r="X654" l="1"/>
  <c r="N19" i="7" s="1"/>
  <c r="T654" i="5"/>
  <c r="J19" i="7" s="1"/>
  <c r="W654" i="5"/>
  <c r="M19" i="7" s="1"/>
  <c r="X249" i="5"/>
  <c r="W249"/>
  <c r="V249"/>
  <c r="U249"/>
  <c r="T249"/>
  <c r="S249"/>
  <c r="L14" i="7"/>
  <c r="K14"/>
  <c r="I14"/>
  <c r="T221" i="5"/>
  <c r="X215"/>
  <c r="W213"/>
  <c r="X213" s="1"/>
  <c r="T228" l="1"/>
  <c r="J14" i="7" s="1"/>
  <c r="X228" i="5"/>
  <c r="N14" i="7" s="1"/>
  <c r="W228" i="5"/>
  <c r="M14" i="7" s="1"/>
  <c r="K13" l="1"/>
  <c r="J13"/>
  <c r="I13"/>
  <c r="X171" i="5"/>
  <c r="W171"/>
  <c r="V171"/>
  <c r="T25" i="7"/>
  <c r="T24"/>
  <c r="T23"/>
  <c r="T21"/>
  <c r="T18"/>
  <c r="T17"/>
  <c r="T16"/>
  <c r="T14"/>
  <c r="H27"/>
  <c r="H29" s="1"/>
  <c r="H31" s="1"/>
  <c r="W207" i="5" l="1"/>
  <c r="M13" i="7" s="1"/>
  <c r="V207" i="5"/>
  <c r="L13" i="7" s="1"/>
  <c r="X207" i="5"/>
  <c r="N13" i="7" s="1"/>
  <c r="T13" s="1"/>
  <c r="N12"/>
  <c r="T12" s="1"/>
  <c r="M12"/>
  <c r="L12"/>
  <c r="U164" i="5"/>
  <c r="K12" i="7" s="1"/>
  <c r="T164" i="5"/>
  <c r="J12" i="7" s="1"/>
  <c r="S164" i="5"/>
  <c r="I12" i="7" s="1"/>
  <c r="V57" i="5"/>
  <c r="U57"/>
  <c r="T57"/>
  <c r="S57"/>
  <c r="X56"/>
  <c r="X55"/>
  <c r="X53"/>
  <c r="X49"/>
  <c r="X47"/>
  <c r="X43"/>
  <c r="X41"/>
  <c r="W37"/>
  <c r="X37" s="1"/>
  <c r="W36"/>
  <c r="X36" s="1"/>
  <c r="W35"/>
  <c r="X35" s="1"/>
  <c r="W34"/>
  <c r="X34" s="1"/>
  <c r="X33"/>
  <c r="X32"/>
  <c r="X31"/>
  <c r="X30"/>
  <c r="X27"/>
  <c r="W26"/>
  <c r="X26" s="1"/>
  <c r="X25"/>
  <c r="W23"/>
  <c r="X23" s="1"/>
  <c r="W21"/>
  <c r="X21" s="1"/>
  <c r="W20"/>
  <c r="X20" s="1"/>
  <c r="W19"/>
  <c r="X19" s="1"/>
  <c r="W18"/>
  <c r="X18" s="1"/>
  <c r="W15"/>
  <c r="X15" s="1"/>
  <c r="T1054" l="1"/>
  <c r="S1054"/>
  <c r="S1082" s="1"/>
  <c r="V1054"/>
  <c r="U1054"/>
  <c r="U1082" s="1"/>
  <c r="X57"/>
  <c r="X1054" s="1"/>
  <c r="W57"/>
  <c r="W1054" s="1"/>
  <c r="S18" i="7"/>
  <c r="R18"/>
  <c r="Q18"/>
  <c r="P18"/>
  <c r="O18"/>
  <c r="G27"/>
  <c r="G29" s="1"/>
  <c r="G31" s="1"/>
  <c r="F27"/>
  <c r="F29" s="1"/>
  <c r="F31" s="1"/>
  <c r="E27"/>
  <c r="D27"/>
  <c r="D30" s="1"/>
  <c r="C27"/>
  <c r="B27"/>
  <c r="N11" l="1"/>
  <c r="T26"/>
  <c r="S26"/>
  <c r="R26"/>
  <c r="Q26"/>
  <c r="P26"/>
  <c r="I26"/>
  <c r="O26" s="1"/>
  <c r="Q25"/>
  <c r="O25"/>
  <c r="P24"/>
  <c r="Q24"/>
  <c r="R24"/>
  <c r="S24"/>
  <c r="O24"/>
  <c r="O23"/>
  <c r="P23"/>
  <c r="Q23"/>
  <c r="R23"/>
  <c r="S23"/>
  <c r="T22"/>
  <c r="S22"/>
  <c r="R22"/>
  <c r="Q22"/>
  <c r="P22"/>
  <c r="O22"/>
  <c r="S21"/>
  <c r="R21"/>
  <c r="Q21"/>
  <c r="P21"/>
  <c r="O21"/>
  <c r="T20"/>
  <c r="Q20"/>
  <c r="P20"/>
  <c r="O20"/>
  <c r="S20"/>
  <c r="R20"/>
  <c r="T19"/>
  <c r="R19"/>
  <c r="Q19"/>
  <c r="O19"/>
  <c r="S17"/>
  <c r="Q17"/>
  <c r="O17"/>
  <c r="K15"/>
  <c r="Q15" s="1"/>
  <c r="J15"/>
  <c r="P15" s="1"/>
  <c r="I15"/>
  <c r="O15" s="1"/>
  <c r="N15"/>
  <c r="T15" s="1"/>
  <c r="M15"/>
  <c r="S15" s="1"/>
  <c r="L15"/>
  <c r="R15" s="1"/>
  <c r="S13"/>
  <c r="R13"/>
  <c r="Q13"/>
  <c r="P13"/>
  <c r="O13"/>
  <c r="S12"/>
  <c r="R12"/>
  <c r="Q12"/>
  <c r="P12"/>
  <c r="O12"/>
  <c r="M11"/>
  <c r="L11"/>
  <c r="K11"/>
  <c r="J11"/>
  <c r="I11"/>
  <c r="S16" l="1"/>
  <c r="R16"/>
  <c r="O16"/>
  <c r="Q16"/>
  <c r="P16"/>
  <c r="P14"/>
  <c r="O14"/>
  <c r="X1082" i="5"/>
  <c r="T11" i="7"/>
  <c r="T27" s="1"/>
  <c r="T29" s="1"/>
  <c r="T31" s="1"/>
  <c r="N27"/>
  <c r="N29" s="1"/>
  <c r="N31" s="1"/>
  <c r="Q14"/>
  <c r="P11"/>
  <c r="R11"/>
  <c r="Q11"/>
  <c r="O11"/>
  <c r="S11"/>
  <c r="R25"/>
  <c r="P25"/>
  <c r="S25"/>
  <c r="P19"/>
  <c r="S19"/>
  <c r="P17"/>
  <c r="E9" i="6"/>
  <c r="I27" i="7" l="1"/>
  <c r="O27"/>
  <c r="R14"/>
  <c r="R27" s="1"/>
  <c r="V1082" i="5"/>
  <c r="S14" i="7"/>
  <c r="S27" s="1"/>
  <c r="W1082" i="5"/>
  <c r="K27" i="7"/>
  <c r="T1082" i="5"/>
  <c r="Q27" i="7"/>
  <c r="J27"/>
  <c r="P27"/>
  <c r="E6" i="6"/>
  <c r="M27" i="7" l="1"/>
  <c r="L27"/>
  <c r="D18" i="6"/>
  <c r="C18"/>
  <c r="E17"/>
  <c r="D17"/>
  <c r="C17"/>
  <c r="G16"/>
  <c r="F16"/>
  <c r="E16"/>
  <c r="D16"/>
  <c r="C16"/>
  <c r="C15"/>
  <c r="G15"/>
  <c r="F15"/>
  <c r="G14"/>
  <c r="F14"/>
  <c r="E14"/>
  <c r="D14"/>
  <c r="C14"/>
  <c r="G13"/>
  <c r="F13"/>
  <c r="D13"/>
  <c r="C13"/>
  <c r="G12"/>
  <c r="F12"/>
  <c r="E12"/>
  <c r="D12"/>
  <c r="C12"/>
  <c r="G11"/>
  <c r="F11"/>
  <c r="E11"/>
  <c r="D11"/>
  <c r="C11"/>
  <c r="G10"/>
  <c r="F10"/>
  <c r="G9"/>
  <c r="F9"/>
  <c r="C9"/>
  <c r="G8"/>
  <c r="F8"/>
  <c r="E8"/>
  <c r="D8"/>
  <c r="C8"/>
  <c r="G7"/>
  <c r="F7"/>
  <c r="E7"/>
  <c r="D7"/>
  <c r="C7"/>
  <c r="D6"/>
  <c r="C6"/>
  <c r="G4"/>
  <c r="F4"/>
  <c r="E4"/>
  <c r="D4"/>
  <c r="C4"/>
  <c r="G3"/>
  <c r="F3"/>
  <c r="E3"/>
  <c r="D3"/>
  <c r="C3"/>
  <c r="E3" i="4"/>
  <c r="U654" i="1"/>
  <c r="G78" i="4"/>
  <c r="F78"/>
  <c r="D78"/>
  <c r="C78"/>
  <c r="D74"/>
  <c r="F74"/>
  <c r="G74"/>
  <c r="C74"/>
  <c r="D72"/>
  <c r="E72"/>
  <c r="F72"/>
  <c r="G72"/>
  <c r="C72"/>
  <c r="D58"/>
  <c r="F58"/>
  <c r="G58"/>
  <c r="C58"/>
  <c r="D55"/>
  <c r="E55"/>
  <c r="F55"/>
  <c r="G55"/>
  <c r="C55"/>
  <c r="D51"/>
  <c r="E51"/>
  <c r="F51"/>
  <c r="G51"/>
  <c r="C51"/>
  <c r="D48"/>
  <c r="E48"/>
  <c r="F48"/>
  <c r="G48"/>
  <c r="C48"/>
  <c r="E18" i="6" l="1"/>
  <c r="E13"/>
  <c r="D10"/>
  <c r="G5"/>
  <c r="C5"/>
  <c r="F5"/>
  <c r="D5"/>
  <c r="F18"/>
  <c r="E15"/>
  <c r="D15"/>
  <c r="G18"/>
  <c r="D9"/>
  <c r="F17"/>
  <c r="F6"/>
  <c r="E5"/>
  <c r="G17"/>
  <c r="F20" l="1"/>
  <c r="D20"/>
  <c r="G6"/>
  <c r="G20" s="1"/>
  <c r="C10"/>
  <c r="C20" s="1"/>
  <c r="D40" i="4" l="1"/>
  <c r="G40"/>
  <c r="C40"/>
  <c r="D37"/>
  <c r="E37"/>
  <c r="E58" s="1"/>
  <c r="E74" s="1"/>
  <c r="E78" s="1"/>
  <c r="F37"/>
  <c r="F40" s="1"/>
  <c r="G37"/>
  <c r="C37"/>
  <c r="X901" i="1"/>
  <c r="W898"/>
  <c r="V898"/>
  <c r="U898"/>
  <c r="W894"/>
  <c r="V894"/>
  <c r="T894"/>
  <c r="T901" s="1"/>
  <c r="S894"/>
  <c r="S901" s="1"/>
  <c r="W891"/>
  <c r="V891"/>
  <c r="U891"/>
  <c r="W889"/>
  <c r="V889"/>
  <c r="U889"/>
  <c r="V654"/>
  <c r="W654"/>
  <c r="E40" i="4" l="1"/>
  <c r="W901" i="1"/>
  <c r="V901"/>
  <c r="U901"/>
  <c r="W783"/>
  <c r="V783"/>
  <c r="U783"/>
  <c r="T783"/>
  <c r="S783"/>
  <c r="X887" l="1"/>
  <c r="U887"/>
  <c r="T887"/>
  <c r="S887"/>
  <c r="V867"/>
  <c r="W867" s="1"/>
  <c r="V865"/>
  <c r="W865" s="1"/>
  <c r="V863"/>
  <c r="W863" s="1"/>
  <c r="V861"/>
  <c r="W861" s="1"/>
  <c r="V843"/>
  <c r="W843" s="1"/>
  <c r="V839"/>
  <c r="W839" s="1"/>
  <c r="V837"/>
  <c r="W837" s="1"/>
  <c r="V835"/>
  <c r="W835" s="1"/>
  <c r="V833"/>
  <c r="W833" s="1"/>
  <c r="V831"/>
  <c r="W831" s="1"/>
  <c r="V827"/>
  <c r="W827" s="1"/>
  <c r="V825"/>
  <c r="W825" s="1"/>
  <c r="V801"/>
  <c r="W801" s="1"/>
  <c r="V797"/>
  <c r="W797" s="1"/>
  <c r="V795"/>
  <c r="X745"/>
  <c r="X654"/>
  <c r="S745"/>
  <c r="W730"/>
  <c r="W745" s="1"/>
  <c r="V730"/>
  <c r="V745" s="1"/>
  <c r="U730"/>
  <c r="T712"/>
  <c r="U711"/>
  <c r="U708"/>
  <c r="T700"/>
  <c r="T685"/>
  <c r="V887" l="1"/>
  <c r="T745"/>
  <c r="W795"/>
  <c r="W887" s="1"/>
  <c r="U745"/>
  <c r="T654"/>
  <c r="S654"/>
  <c r="X612" l="1"/>
  <c r="W612"/>
  <c r="V612"/>
  <c r="T612"/>
  <c r="S612"/>
  <c r="U597"/>
  <c r="L597"/>
  <c r="H597"/>
  <c r="F597"/>
  <c r="E597"/>
  <c r="U596"/>
  <c r="R593"/>
  <c r="Q593"/>
  <c r="O593"/>
  <c r="N593"/>
  <c r="M593"/>
  <c r="L593"/>
  <c r="K593"/>
  <c r="J593"/>
  <c r="I593"/>
  <c r="H593"/>
  <c r="G593"/>
  <c r="F593"/>
  <c r="E593"/>
  <c r="D593"/>
  <c r="C593"/>
  <c r="B593"/>
  <c r="A593"/>
  <c r="U584"/>
  <c r="U583"/>
  <c r="L581"/>
  <c r="K581"/>
  <c r="U612" l="1"/>
  <c r="X574"/>
  <c r="W574"/>
  <c r="V550"/>
  <c r="U550"/>
  <c r="T538"/>
  <c r="T574" s="1"/>
  <c r="S538"/>
  <c r="S574" s="1"/>
  <c r="U574" l="1"/>
  <c r="V574"/>
  <c r="X529"/>
  <c r="W529"/>
  <c r="V529"/>
  <c r="U529"/>
  <c r="T529"/>
  <c r="S529"/>
  <c r="X498"/>
  <c r="W498"/>
  <c r="V498"/>
  <c r="U498"/>
  <c r="T444"/>
  <c r="S444"/>
  <c r="T418"/>
  <c r="S418"/>
  <c r="S498" s="1"/>
  <c r="X384"/>
  <c r="W384"/>
  <c r="V384"/>
  <c r="U384"/>
  <c r="S384"/>
  <c r="T383"/>
  <c r="T381"/>
  <c r="T379"/>
  <c r="T377"/>
  <c r="T376"/>
  <c r="T372"/>
  <c r="T371"/>
  <c r="T369"/>
  <c r="T368"/>
  <c r="T367"/>
  <c r="T366"/>
  <c r="T365"/>
  <c r="T364"/>
  <c r="T363"/>
  <c r="T362"/>
  <c r="T358"/>
  <c r="T357"/>
  <c r="T356"/>
  <c r="T355"/>
  <c r="T354"/>
  <c r="T353"/>
  <c r="T352"/>
  <c r="T351"/>
  <c r="T350"/>
  <c r="T349"/>
  <c r="T348"/>
  <c r="T347"/>
  <c r="T346"/>
  <c r="T345"/>
  <c r="T344"/>
  <c r="T343"/>
  <c r="T342"/>
  <c r="T341"/>
  <c r="T340"/>
  <c r="T339"/>
  <c r="T338"/>
  <c r="T337"/>
  <c r="T336"/>
  <c r="T335"/>
  <c r="T334"/>
  <c r="T333"/>
  <c r="T332"/>
  <c r="T331"/>
  <c r="T330"/>
  <c r="T329"/>
  <c r="T326"/>
  <c r="T325"/>
  <c r="T324"/>
  <c r="T323"/>
  <c r="T321"/>
  <c r="T320"/>
  <c r="T318"/>
  <c r="T317"/>
  <c r="T316"/>
  <c r="T315"/>
  <c r="T314"/>
  <c r="T313"/>
  <c r="T312"/>
  <c r="T311"/>
  <c r="T310"/>
  <c r="T309"/>
  <c r="T308"/>
  <c r="T307"/>
  <c r="T306"/>
  <c r="T305"/>
  <c r="T304"/>
  <c r="T303"/>
  <c r="X301"/>
  <c r="W301"/>
  <c r="V301"/>
  <c r="U301"/>
  <c r="T301"/>
  <c r="S229"/>
  <c r="S301" s="1"/>
  <c r="T384" l="1"/>
  <c r="T498"/>
  <c r="X204"/>
  <c r="W204"/>
  <c r="V204"/>
  <c r="U204"/>
  <c r="T204"/>
  <c r="S204"/>
  <c r="V154"/>
  <c r="W154" s="1"/>
  <c r="U184"/>
  <c r="T184"/>
  <c r="S184"/>
  <c r="W176"/>
  <c r="V164"/>
  <c r="W164" s="1"/>
  <c r="W184" l="1"/>
  <c r="V184"/>
  <c r="X152" l="1"/>
  <c r="S150"/>
  <c r="U149"/>
  <c r="T149"/>
  <c r="S149"/>
  <c r="W144"/>
  <c r="V144"/>
  <c r="U144"/>
  <c r="T144"/>
  <c r="S144"/>
  <c r="U140"/>
  <c r="T138"/>
  <c r="S138"/>
  <c r="T137"/>
  <c r="S137"/>
  <c r="U135"/>
  <c r="T135"/>
  <c r="S135"/>
  <c r="W131"/>
  <c r="V131"/>
  <c r="U131"/>
  <c r="T131"/>
  <c r="S131"/>
  <c r="W130"/>
  <c r="V130"/>
  <c r="U130"/>
  <c r="W129"/>
  <c r="V129"/>
  <c r="U129"/>
  <c r="T129"/>
  <c r="S129"/>
  <c r="W127"/>
  <c r="U127"/>
  <c r="T127"/>
  <c r="S127"/>
  <c r="X123"/>
  <c r="W123"/>
  <c r="V123"/>
  <c r="U123"/>
  <c r="T123"/>
  <c r="S123"/>
  <c r="V928" l="1"/>
  <c r="W152"/>
  <c r="W928" s="1"/>
  <c r="V152"/>
  <c r="X154"/>
  <c r="T152"/>
  <c r="T928" s="1"/>
  <c r="S152"/>
  <c r="S928" s="1"/>
  <c r="U152"/>
  <c r="U928" s="1"/>
  <c r="X52"/>
  <c r="W52"/>
  <c r="V52"/>
  <c r="U52"/>
  <c r="U902" s="1"/>
  <c r="T52"/>
  <c r="S52"/>
  <c r="S902" l="1"/>
  <c r="W902"/>
  <c r="T902"/>
  <c r="V902"/>
  <c r="X155"/>
  <c r="X156" l="1"/>
  <c r="X157" s="1"/>
  <c r="X158" l="1"/>
  <c r="X159" l="1"/>
  <c r="X160" l="1"/>
  <c r="X161" s="1"/>
  <c r="X162" s="1"/>
  <c r="X163" l="1"/>
  <c r="X164" s="1"/>
  <c r="X165" s="1"/>
  <c r="X166" s="1"/>
  <c r="X167" s="1"/>
  <c r="X168" s="1"/>
  <c r="X169" s="1"/>
  <c r="X170" s="1"/>
  <c r="X171" s="1"/>
  <c r="X172" s="1"/>
  <c r="X173" s="1"/>
  <c r="X174" s="1"/>
  <c r="X175" s="1"/>
  <c r="X176" s="1"/>
  <c r="X177" s="1"/>
  <c r="X178" s="1"/>
  <c r="X179" s="1"/>
  <c r="X180" s="1"/>
  <c r="X181" s="1"/>
  <c r="X182" s="1"/>
  <c r="X183" l="1"/>
  <c r="X184"/>
  <c r="X902" s="1"/>
  <c r="E10" i="6"/>
  <c r="E20" s="1"/>
</calcChain>
</file>

<file path=xl/comments1.xml><?xml version="1.0" encoding="utf-8"?>
<comments xmlns="http://schemas.openxmlformats.org/spreadsheetml/2006/main">
  <authors>
    <author>Автор</author>
  </authors>
  <commentList>
    <comment ref="J823"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<sst xmlns="http://schemas.openxmlformats.org/spreadsheetml/2006/main" count="26284" uniqueCount="3551">
  <si>
    <t>код</t>
  </si>
  <si>
    <t>наименование</t>
  </si>
  <si>
    <t>наименование и реквизиты</t>
  </si>
  <si>
    <t>номер статьи, части, пункта, подпункта, абзаца</t>
  </si>
  <si>
    <t>дата вступления в силу, срок действия</t>
  </si>
  <si>
    <t>целевая статья</t>
  </si>
  <si>
    <t>раздел</t>
  </si>
  <si>
    <t>подраздел</t>
  </si>
  <si>
    <t>вид расходов</t>
  </si>
  <si>
    <t>нормативные правовые акты, договоры, соглашения города Ставрополя</t>
  </si>
  <si>
    <t>нормативные правовые акты, договоры, соглашения Ставропольского края</t>
  </si>
  <si>
    <t>нормативные правовые акты, договоры, соглашения Российской Федерации</t>
  </si>
  <si>
    <t>Нормативно правовое регулирование, определяющее финансовое обеспечение и порядок расходования бюджетных средств</t>
  </si>
  <si>
    <t>Код расходов по бюджетной классификации Российской Федерации</t>
  </si>
  <si>
    <t>по плану</t>
  </si>
  <si>
    <t>по факту</t>
  </si>
  <si>
    <t>плановый период</t>
  </si>
  <si>
    <t>2019 г.</t>
  </si>
  <si>
    <t>Объем бюджетный ассигнований на исполнение расходного обязательства (тыс. руб)</t>
  </si>
  <si>
    <t>Ставропольская городская Дума</t>
  </si>
  <si>
    <t>наименованиеполномочия расходного обязательства</t>
  </si>
  <si>
    <t>Главный распорядитель средств бюджета города Ставрополя</t>
  </si>
  <si>
    <t>код главы</t>
  </si>
  <si>
    <t>наименование полное</t>
  </si>
  <si>
    <t>7020010010</t>
  </si>
  <si>
    <t>7020010020</t>
  </si>
  <si>
    <t>7010010010</t>
  </si>
  <si>
    <t>7010010020</t>
  </si>
  <si>
    <t>7030010010</t>
  </si>
  <si>
    <t>7030010020</t>
  </si>
  <si>
    <t>7040010010</t>
  </si>
  <si>
    <t>7040010020</t>
  </si>
  <si>
    <t>7010010050</t>
  </si>
  <si>
    <t>7010020080</t>
  </si>
  <si>
    <t>7050020090</t>
  </si>
  <si>
    <t>122</t>
  </si>
  <si>
    <t>129</t>
  </si>
  <si>
    <t>121</t>
  </si>
  <si>
    <t>123</t>
  </si>
  <si>
    <t>244</t>
  </si>
  <si>
    <t>851</t>
  </si>
  <si>
    <t>852</t>
  </si>
  <si>
    <t>321</t>
  </si>
  <si>
    <t>853</t>
  </si>
  <si>
    <t>600</t>
  </si>
  <si>
    <t>ИТОГО</t>
  </si>
  <si>
    <t>01</t>
  </si>
  <si>
    <t>02</t>
  </si>
  <si>
    <t>13</t>
  </si>
  <si>
    <t>06</t>
  </si>
  <si>
    <t>03</t>
  </si>
  <si>
    <t>Расходы на оказание информационных услуг средствами массовой информации</t>
  </si>
  <si>
    <t>Поощрение муниципального служащего в связи с выходом на страховую пенсию по старости (инвалидности)</t>
  </si>
  <si>
    <t>Расходы на выплаты по оплате труда работников органов местного сомоуправления города Ставрополя</t>
  </si>
  <si>
    <t>4.02.00.0.001</t>
  </si>
  <si>
    <t>Расходы на обеспечение функций органов местного сомоуправления города Ставрополя</t>
  </si>
  <si>
    <t>29.10.2003</t>
  </si>
  <si>
    <t>08.10.2014</t>
  </si>
  <si>
    <t>16.04.2015</t>
  </si>
  <si>
    <t>Закон Ставропольского края от 02 марта 2005 г. №12-кз "О местном самоуправлении в Ставропольском крае"</t>
  </si>
  <si>
    <t>ст.32</t>
  </si>
  <si>
    <t>Федеральный закон от 06.10.2003 №131-ФЗ "Об общих принципах организации местного самоуправления в Российской Федерации"</t>
  </si>
  <si>
    <t>Функционирование органов местного самоуправления</t>
  </si>
  <si>
    <t>п.1</t>
  </si>
  <si>
    <t>Решение Ставропольской городской Думы от 30 сентября 2014 г.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</si>
  <si>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Представительские расходы на организацию приема официальных и делигаций городов, стран дальнего и ближнего зарубежья, регионов России, представителей иностранных посольств и консульств</t>
  </si>
  <si>
    <t>1) Решение Ставропольской городской Думы от 30 сентября 2014 г.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</si>
  <si>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1) п.1</t>
  </si>
  <si>
    <t>17.06.2009</t>
  </si>
  <si>
    <t>Решение Ставропольской городской Думы от 29 октября 2003 года №216 "Об утверждении Положения п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долности муниципальной службы города Ставрополя"</t>
  </si>
  <si>
    <t>п.2 Приложения</t>
  </si>
  <si>
    <t>Решение Ставропольской городской Думы от 29 октября 2003 года № 216 "Об утверждении Положения п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долности муниципальной службы города Ставрополя"</t>
  </si>
  <si>
    <t>Решение Ставропольской городской Думы от 25 марта 2015 г. № 624 "Об утверждении Положения о порядке материально-технического и организационногообеспечения деятельности органов местного самоуправления города Ставрополя"</t>
  </si>
  <si>
    <t>Решение Ставропольской городской Думы от 25 марта 2015 г.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</si>
  <si>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2) Постановление председателя Ставропольской городской Думы от 17 июня 2009 года №27-п "Об оплате труда работников Ставропольской городской Думы, осуществляющих профессиональную деятельность по профессиям рабочих"</t>
  </si>
  <si>
    <t>ст.35 ч.15 абз.1</t>
  </si>
  <si>
    <t>ст.2 п.2.1 пп.2 Приложения</t>
  </si>
  <si>
    <t>2) п.1,2</t>
  </si>
  <si>
    <t>ст.2 п.2.1 пп.2,3,4,5,6,8,10 Приложения</t>
  </si>
  <si>
    <t>1) Решение Ставропольской городской Думы от 29 октября 2003 года № 216 "Об утверждении Положения п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долности муниципальной службы города Ставрополя"</t>
  </si>
  <si>
    <t>1) п.2 Приложения</t>
  </si>
  <si>
    <t>2) ст.2 п.2.1    пп.2,7 Приложения</t>
  </si>
  <si>
    <t>отчетный 2016 г.</t>
  </si>
  <si>
    <t>текущий        2017 г.</t>
  </si>
  <si>
    <t>12</t>
  </si>
  <si>
    <t>7040098710</t>
  </si>
  <si>
    <t>7060010020</t>
  </si>
  <si>
    <t>Расходы на выплаты по оплате труда работников органов местного самоуправления города Ставрополя</t>
  </si>
  <si>
    <t>очередной     2018 г.</t>
  </si>
  <si>
    <t>Решение Ставропольской городской Думы от 29 октября 2003 года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долности муниципальной службы города Ставрополя"</t>
  </si>
  <si>
    <t>1) Решение Ставропольской городской Думы от 29 октября 2003 года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долности муниципальной службы города Ставрополя"</t>
  </si>
  <si>
    <t>2) Решение Ставропольской городской Думы от 25 марта 2015 г.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</si>
  <si>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ст.2 п.2.1 пп.11 Приложения</t>
  </si>
  <si>
    <t>ст.2 п.2.1 пп. 11 Приложения</t>
  </si>
  <si>
    <t>ст.2 п.2.1 пп.9 Приложения</t>
  </si>
  <si>
    <t>2)Решение Ставропольской городской Думы от 25 марта 2015 г.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</si>
  <si>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Администрация города Ставрополя</t>
  </si>
  <si>
    <t>4.01.00.0.001</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</si>
  <si>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</si>
  <si>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Федеральный закон от 06.10.2003 N 131-ФЗ  "Об общих принципах организации местного самоуправления в Российской Федерации"</t>
  </si>
  <si>
    <t>ст.16 ч.1 п.1</t>
  </si>
  <si>
    <t xml:space="preserve">Закон Ставропольского края от 02.03.2005 N 12-кз  "О местном самоуправлении в Ставропольском крае" </t>
  </si>
  <si>
    <t>ст.9 п.1</t>
  </si>
  <si>
    <t>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t>
  </si>
  <si>
    <t>12.2.03.2004.0</t>
  </si>
  <si>
    <t>Членские взносы в международные, общероссийские, межрегиональные и региональные объединения муниципальных образований</t>
  </si>
  <si>
    <t>850</t>
  </si>
  <si>
    <t>ст.17 ч.1 п.15</t>
  </si>
  <si>
    <t>12.2.03.2009.0</t>
  </si>
  <si>
    <t>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t>
  </si>
  <si>
    <t>240</t>
  </si>
  <si>
    <t>Закон Ставропольского края от 02.03.2005 N 12-кз  "О местном самоуправлении в Ставропольском крае"</t>
  </si>
  <si>
    <t xml:space="preserve">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  </t>
  </si>
  <si>
    <t>14.2.01.2071.0</t>
  </si>
  <si>
    <t>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t>
  </si>
  <si>
    <t>14.2.02.2071.0</t>
  </si>
  <si>
    <t xml:space="preserve">Решение Ставропольской городской Думы от 11.05.2016 N 847 "Об Уставе муниципального образования города Ставрополя Ставропольского края"  </t>
  </si>
  <si>
    <t>ст.51</t>
  </si>
  <si>
    <t>14.2.03.2071.0</t>
  </si>
  <si>
    <t>04</t>
  </si>
  <si>
    <t>12.3.01.2065.0</t>
  </si>
  <si>
    <t>Расходы на повышение инвестиционной привлекательности города Ставрополя</t>
  </si>
  <si>
    <t>12.3.02.2065.0</t>
  </si>
  <si>
    <t>12.2.01.2065.0</t>
  </si>
  <si>
    <t>Расходы на информирование об инвестиционных возможностях города Ставрополя</t>
  </si>
  <si>
    <t>ст.16 ч.1 п.20</t>
  </si>
  <si>
    <t xml:space="preserve">
1) 29.04.2008, 21.05.2016
2) 21.05.2016</t>
  </si>
  <si>
    <t>08</t>
  </si>
  <si>
    <t>07.1.01.2060.0</t>
  </si>
  <si>
    <t>Расходы на проведение культурно-массовых мероприятий в городе Ставрополе</t>
  </si>
  <si>
    <t>4.01.00.0.008</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</si>
  <si>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</si>
  <si>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ст.16 ч.1 п.7.1</t>
  </si>
  <si>
    <t xml:space="preserve">
 Решение Ставропольской городской Думы от 11.05.2016 N 847 "Об Уставе муниципального образования города Ставрополя Ставропольского края" </t>
  </si>
  <si>
    <t>ст.8 п.8</t>
  </si>
  <si>
    <t>15.1.01.2035.0</t>
  </si>
  <si>
    <t>Расходы на реализацию мероприятий, направленных на повышение уровня безопасности жизнедеятельности города Ставрополя</t>
  </si>
  <si>
    <t xml:space="preserve">
Решение Ставропольской городской Думы от 11.05.2016 N 847 "Об Уставе муниципального образования города Ставрополя Ставропольского края" </t>
  </si>
  <si>
    <t>15.1.02.2035.0</t>
  </si>
  <si>
    <t xml:space="preserve">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 </t>
  </si>
  <si>
    <t>15.1.04.2035.0</t>
  </si>
  <si>
    <t>4.01.00.0.009</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</si>
  <si>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</si>
  <si>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ст.16 ч.1 п.7.2</t>
  </si>
  <si>
    <t>4.01.00.0.025</t>
  </si>
  <si>
    <t>формирование и содержание муниципального архива</t>
  </si>
  <si>
    <t>1) Федеральный закон от 22.10.2004 N 125-ФЗ  "Об архивном деле в Российской Федерации"
2) Федеральный закон от 27.07.2010 N 210-ФЗ  "Об организации предоставления государственных и муниципальных услуг"</t>
  </si>
  <si>
    <t xml:space="preserve">1) Закон Ставропольского края от 31.12.2004 N 122-кз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
2) Закон Ставропольского края от 02.03.2005 N 12-кз  "О местном самоуправлении в Ставропольском крае" </t>
  </si>
  <si>
    <t>71.1.00.1101.0</t>
  </si>
  <si>
    <t>Расходы на обеспечение деятельности (оказание услуг) муниципальных учреждений</t>
  </si>
  <si>
    <t>110</t>
  </si>
  <si>
    <t>1) Федеральный закон от 22.10.2004 N 125-ФЗ  "Об архивном деле в Российской Федерации"
2)Федеральный закон от 27.07.2010 N 210-ФЗ  "Об организации предоставления государственных и муниципальных услуг"</t>
  </si>
  <si>
    <t xml:space="preserve">Федеральный закон от 02.03.2007 N 25-ФЗ "О муниципальной службе в Российской Федерации"Закон </t>
  </si>
  <si>
    <t xml:space="preserve">ст.22 ч.1 </t>
  </si>
  <si>
    <t>Ставропольского края от 24.12.2007 N 78-кз "Об отдельных вопросах муниципальной службы в Ставропольском крае"</t>
  </si>
  <si>
    <t>ст.10 в целом</t>
  </si>
  <si>
    <t>Решение Ставропольской городской Думы от 30.09.2014 N 553"Об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</si>
  <si>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71.1.00.1001.0</t>
  </si>
  <si>
    <t>Расходы на обеспечение функций органов местного самоуправления города Ставрополя</t>
  </si>
  <si>
    <t>120</t>
  </si>
  <si>
    <t xml:space="preserve">
08.10.2014</t>
  </si>
  <si>
    <t>71.1.00.1002.0</t>
  </si>
  <si>
    <t>4.01.00.0.037</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</si>
  <si>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</si>
  <si>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ст.16 ч.1 п.33</t>
  </si>
  <si>
    <t>Закон Ставропольского края от 15.10.2008 N 61-кз  "О развитии и поддержке малого и среднего предпринимательства"</t>
  </si>
  <si>
    <t>ст.9</t>
  </si>
  <si>
    <t>12.1.02.2048.0</t>
  </si>
  <si>
    <t>Расходы на реализацию мероприятий по поддержке субъектов малого и среднего предпринимательства, осуществляющих деятельность на территории города Ставрополя</t>
  </si>
  <si>
    <t>12.1.03.2048.0</t>
  </si>
  <si>
    <t xml:space="preserve">Закон Ставропольского края от 15.10.2008 N 61-кз  "О развитии и поддержке малого и среднего предпринимательства" </t>
  </si>
  <si>
    <t>12.1.01.6013.0</t>
  </si>
  <si>
    <t>Предоставление субсидий субъектам малого и среднего предпринимательства, осуществляющим деятельность на территории города Ставрополя</t>
  </si>
  <si>
    <t>810</t>
  </si>
  <si>
    <t>4.01.00.0.040</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</si>
  <si>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</si>
  <si>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ст.16 ч.1 п.37</t>
  </si>
  <si>
    <t>ст.9 ч.1</t>
  </si>
  <si>
    <t>1)  Постановление администрации 
г. Ставрополя от 06.04.2015 N 618 "Об утверждении Порядка предоставления субсидии за счет средств бюджета города Ставрополя казачьим обществам,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
2)  Постановление администрации 
г. Ставрополя от 27.05.2016 N 1132 "Об утверждении Порядка предоставления субсидии за счет средств бюджета города Ставрополя казачьим обществам,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 на финансирование расходов, связанных с организацией деятельности народных дружин из числа членов казачьих обществ"</t>
  </si>
  <si>
    <t>18.Б.01.6008.0</t>
  </si>
  <si>
    <t>Предоставление субсидии казачьим обществам,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 на финансирование расходов, связанных с организацией деятельности народных дружин из числа членов казачьих обществ</t>
  </si>
  <si>
    <t>630</t>
  </si>
  <si>
    <t>Решение Ставропольской городской Думы от 11.05.2016 N 847 "Об Уставе муниципального образования города Ставрополя Ставропольского края"</t>
  </si>
  <si>
    <t>ст.8 ч.1 п.40</t>
  </si>
  <si>
    <t>15.3.03.2010.0</t>
  </si>
  <si>
    <t>Расходы на реализацию решения Ставропольской городской Думы «Об утверждении Положения о добровольной народной дружине города Ставрополя»</t>
  </si>
  <si>
    <t>360</t>
  </si>
  <si>
    <t>4.01.00.0.043</t>
  </si>
  <si>
    <t>осуществление мер по противодействию коррупции в границах городского округа</t>
  </si>
  <si>
    <t>Федеральный закон от 25.12.2008 N 273-ФЗ  "О противодействии коррупции"</t>
  </si>
  <si>
    <t xml:space="preserve">ст.5 ч.4 </t>
  </si>
  <si>
    <t xml:space="preserve">Закон Ставропольского края от 04.05.2009 N 25-кз "О противодействии коррупции в Ставропольском крае" </t>
  </si>
  <si>
    <t>ст.3 п.5</t>
  </si>
  <si>
    <t xml:space="preserve">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  </t>
  </si>
  <si>
    <t>13.2.01.2062.0</t>
  </si>
  <si>
    <t>Расходы на реализацию мероприятий, направленных на противодействие коррупции в сфере деятельности администрации города Ставрополя и ее органов</t>
  </si>
  <si>
    <t>13.2.02.2062.0</t>
  </si>
  <si>
    <t>функционирование органов местного самоуправления</t>
  </si>
  <si>
    <t>ст.17 ч.1 п.3</t>
  </si>
  <si>
    <t>71.1.00.2005.0</t>
  </si>
  <si>
    <t>Расходы на выплаты на основании исполнительных листов судебных органов</t>
  </si>
  <si>
    <t>830</t>
  </si>
  <si>
    <t xml:space="preserve">1) Закон Ставропольского края от 02.03.2005 N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
</t>
  </si>
  <si>
    <t>Федеральный закон от 02.03.2007 N 25-ФЗ "О муниципальной службе в Российской Федерации"</t>
  </si>
  <si>
    <t>Закон Ставропольского края от 24.12.2007 N 78-кз "Об отдельных вопросах муниципальной службы в Ставропольском крае"</t>
  </si>
  <si>
    <t>320</t>
  </si>
  <si>
    <t>ст.26</t>
  </si>
  <si>
    <t>ст.13 ч.2</t>
  </si>
  <si>
    <t>п. 10.1 Приложения</t>
  </si>
  <si>
    <t>71.1.00.1005.0</t>
  </si>
  <si>
    <t>71.2.00.1001.0</t>
  </si>
  <si>
    <t>ст.22 ч.1</t>
  </si>
  <si>
    <t>71.2.00.1002.0</t>
  </si>
  <si>
    <t>71.5.00.1002.0</t>
  </si>
  <si>
    <t>4.02.00.0.005</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</si>
  <si>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</si>
  <si>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Федеральный закон от 27.07.2010 N 210-ФЗ  "Об организации предоставления государственных и муниципальных услуг"</t>
  </si>
  <si>
    <t>ст.6</t>
  </si>
  <si>
    <t>ст.12 ч.1 п.3</t>
  </si>
  <si>
    <t>14.2.04.1101.0</t>
  </si>
  <si>
    <t>Решение Ставропольской городской Думы от 25.04.2008 N 81 "Об Уставе муниципального образования города Ставрополя Ставропольского края"</t>
  </si>
  <si>
    <t>ст.73 ч.2</t>
  </si>
  <si>
    <t xml:space="preserve"> 29.04.2008, 21.05.2016</t>
  </si>
  <si>
    <t>Расходы на обеспечение деятельности   (оказание услуг) муниципальных учреждений</t>
  </si>
  <si>
    <t xml:space="preserve">
1) 29.04.2008, 21.05.2016
2) 21.05.2016</t>
  </si>
  <si>
    <t>4.02.00.0.010</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</si>
  <si>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</si>
  <si>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ст.17 ч.1 п.5</t>
  </si>
  <si>
    <t>ст.12 ч.1 п.8</t>
  </si>
  <si>
    <t>07</t>
  </si>
  <si>
    <t>98.1.00.2086.0</t>
  </si>
  <si>
    <t>Расходы на проведение выборов в представительные органы муниципального образования</t>
  </si>
  <si>
    <t>880</t>
  </si>
  <si>
    <t>4.02.00.0.013</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</si>
  <si>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</si>
  <si>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ст.17 ч.1 п.7</t>
  </si>
  <si>
    <t>ст.12 ч.1 п.11</t>
  </si>
  <si>
    <t xml:space="preserve">
Решение Ставропольской городской Думы от 11.05.2016 N 847 "Об Уставе муниципального образования города Ставрополя Ставропольского края"</t>
  </si>
  <si>
    <t>14.1.03.9871.0</t>
  </si>
  <si>
    <t>14.1.04.6003.0</t>
  </si>
  <si>
    <t>Расходы на официальное опубликование муниципальных правовых актов города Ставрополя в газете «Вечерний Ставрополь»</t>
  </si>
  <si>
    <t xml:space="preserve">
 Решение Ставропольской городской Думы от 11.05.2016 N 847 "Об Уставе муниципального образования города Ставрополя Ставропольского края"</t>
  </si>
  <si>
    <t>14.1.04.9872.0</t>
  </si>
  <si>
    <t>ст.12, ч.1, п.11</t>
  </si>
  <si>
    <t>14.1.03.2008.0</t>
  </si>
  <si>
    <t>14.1.01.2063.0</t>
  </si>
  <si>
    <t>Расходы на развитие и обеспечение функционирования информационного общества в городе Ставрополе</t>
  </si>
  <si>
    <t>14.1.02.2063.0</t>
  </si>
  <si>
    <t>4.02.00.0.015</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</si>
  <si>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</si>
  <si>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ст.17 ч.1 п.8.1</t>
  </si>
  <si>
    <t>Решение Ставропольской городской Думы от 25.03.2015 N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</si>
  <si>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05</t>
  </si>
  <si>
    <t>13.1.01.2045.0</t>
  </si>
  <si>
    <t>Расходы на реализацию мероприятий, направленных на формирование квалифицированных кадров муниципальной службы в органах местного самоуправления города Ставрополя</t>
  </si>
  <si>
    <t>4.03.01.0.007</t>
  </si>
  <si>
    <t>создание условий для развития туризма</t>
  </si>
  <si>
    <t>ст.16.1 ч.1 п.9</t>
  </si>
  <si>
    <t>12.2.02.2064.0</t>
  </si>
  <si>
    <t>Расходы на формирование имиджа города Ставрополя, как города, привлекательного для въездного и внутреннего туризма</t>
  </si>
  <si>
    <t>ст.9 ч.1 п.7</t>
  </si>
  <si>
    <t>4.04.01.0.000</t>
  </si>
  <si>
    <t>за счет субвенций, предоставленных из федерального бюджета или бюджета субъекта Российской Федерации</t>
  </si>
  <si>
    <t xml:space="preserve">Закон Ставропольского края от 08.07.94 N 4-кз "О статусе депутата Думы Ставропольского края" </t>
  </si>
  <si>
    <t>ст.33</t>
  </si>
  <si>
    <t>71.1.00.7661.0</t>
  </si>
  <si>
    <t>Средства, выделяемые местным бюджетам на 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</si>
  <si>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ст.10 ч.1 п.15</t>
  </si>
  <si>
    <t>98.1.00.7661.0</t>
  </si>
  <si>
    <t>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</si>
  <si>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Закон Ставропольского края от 08.07.94 N 4-кз "О статусе депутата Думы Ставропольского края"</t>
  </si>
  <si>
    <t>4.04.01.0.002</t>
  </si>
  <si>
    <t>по составлению списков кандидатов в присяжные заседатели</t>
  </si>
  <si>
    <t>Федеральный закон от 20.08.2004 N 113-ФЗ  "О присяжных заседателях федеральных судов общей юрисдикции в Российской Федерации"</t>
  </si>
  <si>
    <t>ст.5 п.14</t>
  </si>
  <si>
    <t>98.1.00.5120.0</t>
  </si>
  <si>
    <t>Расходы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</si>
  <si>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4.04.01.0.004</t>
  </si>
  <si>
    <t>на формирование и содержание архивных фондов субъекта Российской Федерации</t>
  </si>
  <si>
    <t>Федеральный закон от 22.10.2004 N 125-ФЗ  "Об архивном деле в Российской Федерации"</t>
  </si>
  <si>
    <t>ст.15 ч.1</t>
  </si>
  <si>
    <t>Закон Ставропольского края от 31.12.2004 N 122-кз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t>
  </si>
  <si>
    <t>ст.2 в целом
ст.5 в целом</t>
  </si>
  <si>
    <t>71.1.00.7663.0</t>
  </si>
  <si>
    <t>Расходы на осуществление переданных государственных полномочий Ставропольского края по формированию, содержанию и использованию Архивного фонда Ставропольского края</t>
  </si>
  <si>
    <t>4.04.01.0.038</t>
  </si>
  <si>
    <t>на организацию профилактики незаконного потребления наркотических средств и психотропных веществ, наркомании</t>
  </si>
  <si>
    <t>ст.16 ч.1 п.34</t>
  </si>
  <si>
    <t>15.2.01.2037.0</t>
  </si>
  <si>
    <t>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t>
  </si>
  <si>
    <t xml:space="preserve">Федеральный закон от 06.10.2003 N 131-ФЗ  "Об общих принципах организации местного самоуправления в Российской Федерации" </t>
  </si>
  <si>
    <t>15.2.02.2037.0</t>
  </si>
  <si>
    <t>15.2.03.2037.0</t>
  </si>
  <si>
    <t xml:space="preserve">Решение Ставропольской городской Думы от 11.05.2016 N 847 "Об Уставе муниципального образования города Ставрополя Ставропольского края" </t>
  </si>
  <si>
    <t>ст.8 п.38</t>
  </si>
  <si>
    <t>4.04.01.0.040</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</si>
  <si>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</si>
  <si>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ст.19 ч.5</t>
  </si>
  <si>
    <t>Закон Ставропольского края от 05.03.2007 N 8-кз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деятельности комиссий по делам несовершеннолетних и защите их прав"</t>
  </si>
  <si>
    <t>ст.1 в целом
ст.4 в целом</t>
  </si>
  <si>
    <t>71.1.00.7636.0</t>
  </si>
  <si>
    <t>Расходы на осуществление переданных государственных полномочий Ставропольского края по созданию и организации деятельности комиссий по делам несовершеннолетних и защите их прав</t>
  </si>
  <si>
    <t>Закон Ставропольского края от 20.06.2014 N 57-кз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административных комиссий"</t>
  </si>
  <si>
    <t>71.1.00.7693.0</t>
  </si>
  <si>
    <t>Расходы на осуществление переданных государственных полномочий Ставропольского края по созданию административных комиссий</t>
  </si>
  <si>
    <t>Комитет по управлению муниципальным имуществом города Ставрополя</t>
  </si>
  <si>
    <t>4.01.00.0.003</t>
  </si>
  <si>
    <t>владение, пользование и распоряжение имуществом, находящимся в муниципальной собственности городского округа</t>
  </si>
  <si>
    <t>Федеральный закон от 06.10.2003 № 131-ФЗ  "Об общих принципах организации местного самоуправления в Российской Федерации"</t>
  </si>
  <si>
    <t>ст.16,ч.1,п.3</t>
  </si>
  <si>
    <t>Закон Ставропольского края от 02.03.2005 № 12-кз "О местном самоуправлении в Ставропольском крае"</t>
  </si>
  <si>
    <t>ст.9,ч.1</t>
  </si>
  <si>
    <t>1) Решение Ставропольской городской Думы от 25.02.2015 № 612 "Об утверждении Положения о комитете по управлению муниципальным имуществом города Ставрополя";                              2) 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</si>
  <si>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1) ст.2, п.2. 3 Приложения;    2)  ст.4, п.3 Приложения</t>
  </si>
  <si>
    <t>1) 01.03.2015,                          2) 04.06.2014</t>
  </si>
  <si>
    <t>04302S7260</t>
  </si>
  <si>
    <t>Реализация мероприятий по созданию мест погребения на территории муниципального образования города Ставрополя за счет средств местного бюджета</t>
  </si>
  <si>
    <t>Реализация мероприятий по созданию мест погребения на территории муниципальных образований Ставропольского края за счет средств краевого бюджета</t>
  </si>
  <si>
    <t>11Б0120030</t>
  </si>
  <si>
    <t>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t>
  </si>
  <si>
    <t>11Б0120070</t>
  </si>
  <si>
    <t>Расходы на содержание объектов муниципальной казны города Ставрополя в части нежилых помещений</t>
  </si>
  <si>
    <t>11Б0121120</t>
  </si>
  <si>
    <t>Уплата взносов на капитальный ремонт общего имущества в многоквартирных домах</t>
  </si>
  <si>
    <t>11Б0320340</t>
  </si>
  <si>
    <t>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t>
  </si>
  <si>
    <t>1) Решение Ставрпольской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                          2) 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</si>
  <si>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1) ст.4, п.3 Приложения              2)ст.2, п.2.1, пп. 11 Приложения</t>
  </si>
  <si>
    <t>1) 04.06.2014    2)16.04.2015</t>
  </si>
  <si>
    <t>1410220630</t>
  </si>
  <si>
    <t>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</si>
  <si>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ст.4, п.3 Приложения</t>
  </si>
  <si>
    <t>15 1 04 20350</t>
  </si>
  <si>
    <t>1) Решение Ставропольской городской Думы от 25.02.2015 № 612  "Об утверждении Положения о комитете по управлению муниципальным имуществом города Ставрополя";                           2) 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</si>
  <si>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1)ст.2, п.2.3 Приложения;      2) ст.4, п.3 Приложения</t>
  </si>
  <si>
    <t>1) 01.03.2015,             2) 04.06.2014</t>
  </si>
  <si>
    <t>7220020970</t>
  </si>
  <si>
    <t>Расходы на уплату налога на добавленную стоимость в связи с реализацией муниципального имущества физическим лицам</t>
  </si>
  <si>
    <t>0420221010</t>
  </si>
  <si>
    <t>Расходы на оплату услуг финансовой аренды (лизинг) по приобретению автобусов, работающих на газомоторном топливе за счет средств местного бюджета</t>
  </si>
  <si>
    <t>Решение Ставропольской городской Думы от 25.02.2015 № 612 "Об утверждении Положения о комитете по управлению муниципальным имуществом города Ставрополя"</t>
  </si>
  <si>
    <t>ст.2, п.2.3; ст. 3, п. 3.3, п.п. 3.3.17 Приложения</t>
  </si>
  <si>
    <t>02Б0220160</t>
  </si>
  <si>
    <t>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t>
  </si>
  <si>
    <t>1) Решение Ставропольской городской Думы от 25.02.2015 № 612 "Об утверждении Положения о комитете по управлению муниципальным имуществом города Ставрополя";                           2) 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</si>
  <si>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1) 01.03.2015,           2) 04.06.2014</t>
  </si>
  <si>
    <t>7220021120</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</si>
  <si>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t>
  </si>
  <si>
    <t>4.01.00.0.044</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</si>
  <si>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</si>
  <si>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ст.16,ч.1,п.43</t>
  </si>
  <si>
    <t>11Б0220180</t>
  </si>
  <si>
    <t>Расходы на проведение кадастровых работ для постановки на кадастровый учет земельных участков на территории города Ставрополя</t>
  </si>
  <si>
    <t>602</t>
  </si>
  <si>
    <t>Решение Ставропольской городской Думы от 25.02.2015 № 612  "Об утверждении Положения о комитете по управлению муниципальным имуществом города Ставрополя"</t>
  </si>
  <si>
    <t>ст.2 п.2.3, ст. 3 п.3.3 п.п.3.3.17 Приложения</t>
  </si>
  <si>
    <t>7220020140</t>
  </si>
  <si>
    <t>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t>
  </si>
  <si>
    <t>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t>
  </si>
  <si>
    <t>1)ст.16,ч.1,п.3 2) ст. 23, ч. 3</t>
  </si>
  <si>
    <t>1) 01.01.2009     2) 01.06.2007</t>
  </si>
  <si>
    <t xml:space="preserve">1) Закон Ставропольского края от 02.03.2005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
</t>
  </si>
  <si>
    <t>1) ст.9,ч.1             2)ст.11,ч.1, п.2</t>
  </si>
  <si>
    <t>1) 05.03.2005       2) 26.12.2007</t>
  </si>
  <si>
    <t>Решение Ставропольской городской Думы от 29.10.2003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лицам,замещающим муниципальные должности муниципальной службы города Ставрополя"</t>
  </si>
  <si>
    <t>п. 2 Приложения</t>
  </si>
  <si>
    <t>7210010010</t>
  </si>
  <si>
    <t xml:space="preserve">1) Закон Ставропольского края от 24.03.2005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
</t>
  </si>
  <si>
    <t>1)ст.16,ч.1,п.3                    2) ст. 26</t>
  </si>
  <si>
    <t>1) 01.01.2009           2) 01.06.2007</t>
  </si>
  <si>
    <t>Закон Ставропольского края от 24.12.200  № 78-кз "Об отдельных вопросах муниципальной службы в Ставропольском крае"</t>
  </si>
  <si>
    <t>ст.13,ч.2</t>
  </si>
  <si>
    <t xml:space="preserve">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</si>
  <si>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п.10.1   Приложения</t>
  </si>
  <si>
    <t>7210010050</t>
  </si>
  <si>
    <t>Поощрение муниципального служащего в связи с выходом на трудовую пенсию</t>
  </si>
  <si>
    <t>1)ст.16,ч.1,п.3                                       2) ст. 26</t>
  </si>
  <si>
    <t>1) 01.01.2009    2) 01.06.2007</t>
  </si>
  <si>
    <t>Федеральный закон от 06.10.2003 № 131-ФЗ "Об общих принципах организации местного самоуправления в Российской Федерации"</t>
  </si>
  <si>
    <t>Закон Ставропольского края от 02.03.2005 № 12-кз  "О местном самоуправлении в Ставропольском крае"</t>
  </si>
  <si>
    <t>ст.12,ч.1,п.3</t>
  </si>
  <si>
    <t xml:space="preserve">Решение Ставропольской городской Думы от 25.03.2015 N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
</t>
  </si>
  <si>
    <t>ст.2, п.2.1, п.п.2 Приложения</t>
  </si>
  <si>
    <t xml:space="preserve">1) Федеральный закон от 06.10.2003 № 131-ФЗ  "Об общих принципах организации местного самоуправления в Российской Федерации"      2) Федеральный закон от 02.03.2007 N 25-ФЗ "О муниципальной службе в Российской Федерации"
</t>
  </si>
  <si>
    <t>1)ст.16,ч.1,п.3    2) ст. 22 ч.1</t>
  </si>
  <si>
    <t xml:space="preserve">1) Закон Ставропольского края от 02.03.2005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
</t>
  </si>
  <si>
    <t>1) ст.9,ч.1             2) ст. 10        в целом</t>
  </si>
  <si>
    <t>1) 05.03.2005   2) 26.12.2007</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</si>
  <si>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 1719 от 27.06.2011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3)Постановление от 15.11.2011 г.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</si>
  <si>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               2) п.1,п.2         3) п.1</t>
  </si>
  <si>
    <t>1) 08.10.2014;      2) 02.07.2011; 3)29.11.2011</t>
  </si>
  <si>
    <t>7210010020</t>
  </si>
  <si>
    <t>1) ст.9,ч.1             2) ст. 10      в целом</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</si>
  <si>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 1719 от 27.06.2011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3)Постановление от 15.11.2011 г.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</si>
  <si>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ст.16,ч.1,п.3, ст. 76</t>
  </si>
  <si>
    <t>Закон Ставропольского края  от 02.03.2005 № 12-кз"О местном самоуправлении в Ставропольском крае"</t>
  </si>
  <si>
    <t>ст.1, п. 1.4, п.1.6 Приложения</t>
  </si>
  <si>
    <t>7210020050</t>
  </si>
  <si>
    <t>604</t>
  </si>
  <si>
    <t>Комитет финансов и бюджета администрации города Ставрополя</t>
  </si>
  <si>
    <t>1)Федеральный закон  от 06.10.2003 № 131-ФЗ "Об общих принципах организации местного самоуправления в Российской Федерации"</t>
  </si>
  <si>
    <t>01.01.2009</t>
  </si>
  <si>
    <t>1) Закон Ставропольского края от 02.03.2005 № 12-кз  ""О местном самоуправлении в Ставропольском крае"</t>
  </si>
  <si>
    <t>05.03.2005</t>
  </si>
  <si>
    <t xml:space="preserve">1) Решение Ставропольской городской Думы от 29.12.2005 № 199 "Об утверждении Положения о комитете финансов и бюджета администрации города Ставрополя" </t>
  </si>
  <si>
    <t xml:space="preserve">1) п.1.4  Приложения </t>
  </si>
  <si>
    <t xml:space="preserve">1) 19.01.2006 </t>
  </si>
  <si>
    <t>7310010020</t>
  </si>
  <si>
    <t xml:space="preserve">2)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</si>
  <si>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2) п.1</t>
  </si>
  <si>
    <t>2) 08.10.2014</t>
  </si>
  <si>
    <t>2)Федеральный закон от 02.03.2007 N 25-ФЗ "О муниципальной службе в Российской Федерации"</t>
  </si>
  <si>
    <t>ст.22 п.1, п.2</t>
  </si>
  <si>
    <t xml:space="preserve">2) Закон Ставропольского края от 24.12.2007 N 78-кз "Об отдельных вопросах муниципальной службы в Ставропольском крае" </t>
  </si>
  <si>
    <t xml:space="preserve">3) Постановление администрации города Ставрополя от 27.06.2011 № 1719 "Об оплате труда работников администрации города Ставрополя и ее огранов, не замещающих должности муниципальной службы и исполняющих обязанности по техническому обеспечению их деятельности"  </t>
  </si>
  <si>
    <t xml:space="preserve"> 3) п.1 п.п.1.1, 1.2, п.2 </t>
  </si>
  <si>
    <t xml:space="preserve">3) 02.07.2011 </t>
  </si>
  <si>
    <t>4) 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</si>
  <si>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 xml:space="preserve">4) п.1 </t>
  </si>
  <si>
    <t>4) 29.11.2011</t>
  </si>
  <si>
    <t>Федеральный закон  от 06.10.2003 № 131-ФЗ "Об общих принципах организации местного самоуправления в Российской Федерации"</t>
  </si>
  <si>
    <t>Закон Ставропольского края от 02.03.2005 № 12-кз  ""О местном самоуправлении в Ставропольском крае"</t>
  </si>
  <si>
    <t>1) п.1.4 Приложения</t>
  </si>
  <si>
    <t>7310010010</t>
  </si>
  <si>
    <t>2) Решение Ставропольской городской Думы от 29.10.2003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</si>
  <si>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 xml:space="preserve"> 2) п.2 Приложения</t>
  </si>
  <si>
    <t xml:space="preserve"> 2) 29.10.2003</t>
  </si>
  <si>
    <t>1)Федеральный закон от 06.10.2003 № 131-ФЗ "Об общих принципах организации местного самоуправления в Российской Федерации"</t>
  </si>
  <si>
    <t xml:space="preserve">2)Закон Ставропольского края от 24.12.2007 N 78-кз "Об отдельных вопросах муниципальной службы в Ставропольском крае" </t>
  </si>
  <si>
    <t>2) п.2 Приложения</t>
  </si>
  <si>
    <t>1) 19.01.2006</t>
  </si>
  <si>
    <t>2) Решение Ставропольской городской Думы от 25.03.2015 № 624 "Обутверждении положениия о Порядке материально- технического и организационного обеспечения деятельности органов местного самоуправления города Ставрополя"</t>
  </si>
  <si>
    <t xml:space="preserve"> 2) ст 2 п.2.1. п.п.2, п.п.4, п.п.5, п.п.6, п.п.7, п.п.10, п.п.11 Приложения</t>
  </si>
  <si>
    <t xml:space="preserve"> 2) 16.04.2015</t>
  </si>
  <si>
    <t xml:space="preserve"> 2) Решение Ставропольской городской Думы от 25.03.2015 № 624 "Обутверждении положениия о Порядке материально- технического и организационного обеспечения деятельности органов местного самоуправления города Ставрополя"</t>
  </si>
  <si>
    <t xml:space="preserve"> 2) ст 2 п.2.1. п.п.2 Приложения</t>
  </si>
  <si>
    <t>1) п.2.1 пп.2.1.15  Приложения</t>
  </si>
  <si>
    <t>10Б0220050</t>
  </si>
  <si>
    <t>831</t>
  </si>
  <si>
    <t xml:space="preserve">2)Решение Ставропольской городской Думы от 28.09.2005 N 117 "Об утверждении Положения о бюджетном процессе в городе Ставрополе"
</t>
  </si>
  <si>
    <t>2) ст.8 абз.17 Приложения</t>
  </si>
  <si>
    <t>2) 28.10.2005</t>
  </si>
  <si>
    <t xml:space="preserve">Указ Президента РФ от 07.05.2012 N 597 "О мероприятиях по реализации государственной социальной политики"
</t>
  </si>
  <si>
    <t>п.3</t>
  </si>
  <si>
    <t>07.05.2016</t>
  </si>
  <si>
    <t>п.2.1 пп.2.1.58 Приложения</t>
  </si>
  <si>
    <t>19.01.2006</t>
  </si>
  <si>
    <t>9810020750</t>
  </si>
  <si>
    <t>Расходы на повышение заработной платы работников муниципальных учреждений культуры, педагогических работников муниципальных учреждений дополнительного образования детей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t>
  </si>
  <si>
    <t xml:space="preserve">Федеральный закон от 02.03.2007 N 25-ФЗ "О муниципальной службе в Российской Федерации"
</t>
  </si>
  <si>
    <t>01.06.2007</t>
  </si>
  <si>
    <t xml:space="preserve">Закон Ставропольского края от 24.12.2007 N 78-кз "Об отдельных вопросах муниципальной службы в Ставропольском крае" </t>
  </si>
  <si>
    <t>26.12.2007</t>
  </si>
  <si>
    <t xml:space="preserve">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</si>
  <si>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п.п.10.1 Приложения</t>
  </si>
  <si>
    <t>07.10.2014</t>
  </si>
  <si>
    <t>7320010050</t>
  </si>
  <si>
    <t>9810010050</t>
  </si>
  <si>
    <t>ст.12 ч.1 п.15</t>
  </si>
  <si>
    <t>1) п.2.1 пп.2.1.59  Приложения</t>
  </si>
  <si>
    <t>10Б0320010</t>
  </si>
  <si>
    <t>Обслуживание муниципального долга города Ставрополя</t>
  </si>
  <si>
    <t>730</t>
  </si>
  <si>
    <t xml:space="preserve">2) Решение Ставропольской городской Думы от 28.09.2005 N 117 "Об утверждении Положения о бюджетном процессе в городе Ставрополе"
</t>
  </si>
  <si>
    <t>2) ст.8 абз.3.9 Приложения</t>
  </si>
  <si>
    <t xml:space="preserve">1) Постановление администрации города Ставрополя от 06.06.2011 № 1576 "Об утверждении Порядка использования бюджетных ассигнований резервного фонда администрации города Ставрополя" </t>
  </si>
  <si>
    <t>1) п.3</t>
  </si>
  <si>
    <t xml:space="preserve">1) 06.06.2011  </t>
  </si>
  <si>
    <t>11</t>
  </si>
  <si>
    <t>10Б0120020</t>
  </si>
  <si>
    <t>Резервный фонд администрации города Ставрополя</t>
  </si>
  <si>
    <t>870</t>
  </si>
  <si>
    <t>2) ст.14 п.1, п.2 Приложения</t>
  </si>
  <si>
    <t>комитет муниципального заказа и торговли администрации города Ставрополя</t>
  </si>
  <si>
    <t>4.01.00.0.011</t>
  </si>
  <si>
    <t>организация охраны общественного порядка на территории городского округа муниципальной милиции</t>
  </si>
  <si>
    <t>ст.16, ч.1, п.9</t>
  </si>
  <si>
    <t>ст.9, ч.1</t>
  </si>
  <si>
    <t>Решение Ставропольской городской Думы от 11.05.2016 № 847 "Об Уставе муниципального образования города Ставрополя Ставропольского края"</t>
  </si>
  <si>
    <t>ст.8., п.11</t>
  </si>
  <si>
    <t>Постановление администрации города Ставрополя 1608 от 10.06.2011 "О комитете муниципального заказа и торговли администрации города Ставрополя"</t>
  </si>
  <si>
    <t>ст.3, пп.3.48 Приложения</t>
  </si>
  <si>
    <t>01.07.2011</t>
  </si>
  <si>
    <t>4.01.00.0.018</t>
  </si>
  <si>
    <t>создание условий для обеспечения жителей городского округа услугами связи, общественного питания, торговли и бытового обслуживания</t>
  </si>
  <si>
    <t>Федеральный закон  от 02.03.2007          № 25-ФЗ  "О муниципальной службе в Российской Федерации"</t>
  </si>
  <si>
    <t>ст.22,ч.1</t>
  </si>
  <si>
    <t>Закон Ставропольского края  от 24.12.2007 № 78-кз "Об отдельных вопросах муниципальной службы в Ставропольском крае"</t>
  </si>
  <si>
    <t>ст.10</t>
  </si>
  <si>
    <t>Решение Ставрополдьской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</si>
  <si>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п.1, Приложение</t>
  </si>
  <si>
    <t>7410010020</t>
  </si>
  <si>
    <t>Расходы на выплаты персоналу государственных (муниципальных) органов</t>
  </si>
  <si>
    <t>ст.23, ч.3</t>
  </si>
  <si>
    <t>ст. 11, ч.1, п.2</t>
  </si>
  <si>
    <t>Решение Ставропольской городской Думы от 29.10.2003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</si>
  <si>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7410010010</t>
  </si>
  <si>
    <t>Федеральный закон  от 06.10.2003 № 131-ФЗ"Об общих принципах организации местного самоуправления в Российской Федерации"</t>
  </si>
  <si>
    <t>ст.16, ч.1, п.15</t>
  </si>
  <si>
    <t>Закон Ставропольского края  от 02.03.2005 № 12-кз "О местном самоуправлении в Ставропольском крае"</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</si>
  <si>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</si>
  <si>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ст.2, п.2.1, пп.2,3,4,5 Приложения</t>
  </si>
  <si>
    <t>ст.2, п. 2.1, пп.5,7 Приложения</t>
  </si>
  <si>
    <t>Решение Ставропольской городской Думы от 28.06.2006 № 56 "О предоставлении льгот на бытовые услуги по помывке в общем отделении бань отдельным категориям граждан"</t>
  </si>
  <si>
    <t>19.07.2006</t>
  </si>
  <si>
    <t>10</t>
  </si>
  <si>
    <t>0320280240</t>
  </si>
  <si>
    <t>Расходы на компенсацию недополученных доходов в связи с предоставлением льгот на бытовые услуги по помывке в общем отделении бань отдельным категориям граждан</t>
  </si>
  <si>
    <t>811</t>
  </si>
  <si>
    <t>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</si>
  <si>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Расходы на выплату персоналу государственных (муниципальных) органов</t>
  </si>
  <si>
    <t>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</si>
  <si>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п.1,2</t>
  </si>
  <si>
    <t>02.07.2011</t>
  </si>
  <si>
    <t>7410077250</t>
  </si>
  <si>
    <t>Расходы на обеспечение выплаты работникам организаций минимального размера оплаты труда</t>
  </si>
  <si>
    <t>4.01.00.0.024</t>
  </si>
  <si>
    <t>создание условий для массового отдыха жителей городского округа и организация обустройства мест массового отдыха населения</t>
  </si>
  <si>
    <t>ст.16, ч.1, п.20</t>
  </si>
  <si>
    <t>Постановление администрации города Ставрополя от 10.06.2011 № 1608 "О комитете муниципального заказа и торговли администрации города Ставрополя"</t>
  </si>
  <si>
    <t>ст.3, 3.6 Приложения</t>
  </si>
  <si>
    <t>0710120060</t>
  </si>
  <si>
    <t>комитет образования администрации города Ставрополя</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</si>
  <si>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</si>
  <si>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Федеральный закон от 29.12.2012 № 273-ФЗ "Об образовании в Российской Федерации"</t>
  </si>
  <si>
    <t>ст. 9 ч. 1 п.1, 2, 5</t>
  </si>
  <si>
    <t>Закон Ставропольского края от 30.07.2013 № 72 -кз "Об образовании"</t>
  </si>
  <si>
    <t>ст.11  ч.1</t>
  </si>
  <si>
    <t>Постановление администрации города Ставрополя № 4593 от 12.12.2013 "О комитете образования администрации города Ставрополя"</t>
  </si>
  <si>
    <t>п. 3.21.2 Приложения</t>
  </si>
  <si>
    <t>01 1 01 11010</t>
  </si>
  <si>
    <t>611</t>
  </si>
  <si>
    <t>621</t>
  </si>
  <si>
    <t>ст. 9 ч. 1 п.1, 2, 7</t>
  </si>
  <si>
    <t>01 1 01 77250</t>
  </si>
  <si>
    <t>01 1 02 11010</t>
  </si>
  <si>
    <t>01 1 02 77250</t>
  </si>
  <si>
    <t>01 1 03 11010</t>
  </si>
  <si>
    <t>1) Постановление администрации города Ставрополя № 4593 от 12.12.2013 "О комитете образования администрации города Ставрополя";                                                 2) Соглашение № 131 от 05.12.2016 "О предоставлении субсидии из бюджета Ставропольского края бюджету города Ставрополя на обеспечение расходов, связанных с повышением заработной платы педагогических работников муниципальных образований дополнительного образования детей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</si>
  <si>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1) п. 3.21.2 Приложения; 2) раздел 1 п. 1.1, 1.2 абз. 1</t>
  </si>
  <si>
    <t>1) 12.12.2013; 2) 05.12.2016</t>
  </si>
  <si>
    <t>01 1 03 77080</t>
  </si>
  <si>
    <t>Субсидии на повышение заработной платы педагогических работников муниципальных образовательных организаций дополнительного образования детей</t>
  </si>
  <si>
    <t>1) п. 3.21.2 Приложения; 2) раздел 1 п. 1.1, 1.2 абз. 2</t>
  </si>
  <si>
    <t>01 1 03 S7080</t>
  </si>
  <si>
    <t>Субсидии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местного бюджета</t>
  </si>
  <si>
    <t>01 1 03 77250</t>
  </si>
  <si>
    <t>01 1 04 11010</t>
  </si>
  <si>
    <t>09</t>
  </si>
  <si>
    <t>01 1 08 11010</t>
  </si>
  <si>
    <t>Федеральный закон от 29.12.2012  № 273-ФЗ "Об образовании в Российской Федерации"</t>
  </si>
  <si>
    <t xml:space="preserve">ст. 9 ч. 1  п. 7 </t>
  </si>
  <si>
    <t xml:space="preserve">  ст.11  ч.1  </t>
  </si>
  <si>
    <t>п. 3.6  Приложения</t>
  </si>
  <si>
    <t>612</t>
  </si>
  <si>
    <t>622</t>
  </si>
  <si>
    <t>01 1 06 11010</t>
  </si>
  <si>
    <t>ст. 9 ч. 1  п. 5</t>
  </si>
  <si>
    <t>01 1 06 76690</t>
  </si>
  <si>
    <t>Проведение работ по замене оконных блоков в муниципальных образовательных организациях Ставропольского края за счет краевого бюджета</t>
  </si>
  <si>
    <t>01 1 06 S6690</t>
  </si>
  <si>
    <t>Проведение работ по замене оконных блоков в муниципальных образовательных организациях Ставропольского края за счет местного бюджета</t>
  </si>
  <si>
    <t>1) Федеральный закон от 29.12.2012  № 273-ФЗ "Об образовании в Российской Федерации",           2) Федеральный закон от 21.12.1994 №69-ФЗ "О пожарной безопасности"</t>
  </si>
  <si>
    <t>1) ст. 9 ч. 1  п. 1,2,5; 2) ст. 19 абз. 1-9</t>
  </si>
  <si>
    <t>1) 01.09.2013;   2) 26.12.1994</t>
  </si>
  <si>
    <t>1) Закон Ставропольского края от 30.07.2013 № 72 -кз "Об образовании"; 2) Закон Ставропольского края от 07.06.2004 № 41-кз "О пожарной безопасности"</t>
  </si>
  <si>
    <t>1) ст.11  ч.1;    2) ст. 9 в целом</t>
  </si>
  <si>
    <t>1) 01.09.2013;   2) 27.06.2004</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</si>
  <si>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от 06.04.2016 № 702 "Об обеспечении первичных мер пожарной безопасности в границах муниципального образования города Ставрополя Ставропольского края"</t>
  </si>
  <si>
    <t xml:space="preserve">1) п. 3.6  Приложения;      2) ч.1 п.1,2 </t>
  </si>
  <si>
    <t>1) 12.12.2013; 2) 10.04.2016</t>
  </si>
  <si>
    <t>16 2 02 20550</t>
  </si>
  <si>
    <t>Обеспечение пожарной безопасности в муниципальных учреждениях образования, культуры, физической культуры и спорта города Ставрополя</t>
  </si>
  <si>
    <t>1) Федеральный закон от 29.12.2012  № 273-ФЗ "Об образовании в Российской Федерации";           2) Федеральный закон от 23.11.2009 г.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</si>
  <si>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1) ст. 9 ч. 1 п. 1,2, 5;            2) ст. 8 в целом</t>
  </si>
  <si>
    <t>1) 01.09.2013; 2) 27.11.2009</t>
  </si>
  <si>
    <t>1) Закон Ставропольского края от 30.07.2013 № 72 -кз "Об образовании"; 2) Закон Ставропольского края от 02.03.2005 № 12-кз "О местном самоуправлении в Ставропольском крае"</t>
  </si>
  <si>
    <t xml:space="preserve">1) ст.11   ч.1;              2) ст. 12 ч.1 п.14 </t>
  </si>
  <si>
    <t>1) 01.09.2013; 2) 05.03.2005</t>
  </si>
  <si>
    <t>17 Б 01 20490</t>
  </si>
  <si>
    <t>Расходы на проведение мероприятий по энергосбережению и повышению энергоэффективности</t>
  </si>
  <si>
    <t xml:space="preserve">ст. 9 ч. 1  п. 1, 2, 5 </t>
  </si>
  <si>
    <t>п. 3.21.2  Приложения</t>
  </si>
  <si>
    <t>ст. 9 ч. 1 п. 1, 7</t>
  </si>
  <si>
    <t xml:space="preserve">ст.11 ч.1  </t>
  </si>
  <si>
    <t>п. 3.8 Приложения</t>
  </si>
  <si>
    <t>15 2 02 20370</t>
  </si>
  <si>
    <t>15 3 01 20660</t>
  </si>
  <si>
    <t>Расходы на реализацию мероприятий, направленных на профилактику правонарушений в городе Ставрополе</t>
  </si>
  <si>
    <t>1) Федеральный закон от 29.12.2012 № 273-ФЗ "Об образовании в Российской Федерации"; 2) Федеральный закон от 21.12.1994 № 69-ФЗ "О пожарной безопасности"</t>
  </si>
  <si>
    <t>1) ст.9 ч. 1 в целом; 2) ст.19 абз. 1-9</t>
  </si>
  <si>
    <t>1) 01.09.2013; 2) 26.12.1994</t>
  </si>
  <si>
    <t>1) Закон Ставропольского края от 30.07.2013 № 72 -кз "Об образовании", 2) Закон Ставропольского края от 07.06.2004 № 41-кз "О пожарной безопасности"</t>
  </si>
  <si>
    <t xml:space="preserve">1) ст.11 ч.1; 2) ст.9 в целом  </t>
  </si>
  <si>
    <t>1) 01.09.2013; 2) 27.06.2004</t>
  </si>
  <si>
    <t>1) Постановление администрации города Ставрополя  от 12.12.2013 № 4593 "О комитете образования администрации города Ставрополя"; 2) Постановление администрации города Ставрополя от 06.04.2016 № 702 "Об обеспечении первичных мер пожарной безопасности в границах муниципального образования города Ставрополя Ставропольского края"</t>
  </si>
  <si>
    <t>1) п. 3.6 Приложения; 2) ч.1 п.1,2</t>
  </si>
  <si>
    <t>Строительство (реконструкция, техническое перевооружение) объектов капитального строительства муниципальной собственности города Ставрополя</t>
  </si>
  <si>
    <t>ст. 9 ч.1 п. 1,2,5,7</t>
  </si>
  <si>
    <t xml:space="preserve">ст. 18.1   ч.4  </t>
  </si>
  <si>
    <t>п. 3.6 Приложения</t>
  </si>
  <si>
    <t>18 Б 02 20360</t>
  </si>
  <si>
    <t>Расходы на реализацию мероприятий, направленных на создание условий для развития казачества на территории города Ставрополя</t>
  </si>
  <si>
    <t>1) ст.9 ч. 1 п.1, 2, 5; 2) ст.19 абз. 1-9</t>
  </si>
  <si>
    <t>п. 3.1 Приложения</t>
  </si>
  <si>
    <t>01 1 04 20330</t>
  </si>
  <si>
    <t>Расходы на проведение мероприятий по оздоровлению детей</t>
  </si>
  <si>
    <t>п. 3.22 Приложения</t>
  </si>
  <si>
    <t>01 1 05 20240</t>
  </si>
  <si>
    <t>Расходы на проведение мероприятий для детей и молодежи</t>
  </si>
  <si>
    <t>4.01.00.0.016</t>
  </si>
  <si>
    <t>ст.9 ч.1 п. 1, 2, 3</t>
  </si>
  <si>
    <t>ст.11 ч.1</t>
  </si>
  <si>
    <t>Постановление администрации города Ставрополя  от 12.12.2013 № 4593 "О комитете образования администрации города Ставрополя"</t>
  </si>
  <si>
    <t>п. 3.5; п. 3.6 Приложения</t>
  </si>
  <si>
    <t>111</t>
  </si>
  <si>
    <t>119</t>
  </si>
  <si>
    <t>ст.9 ч.1 п. 1, 2, 7</t>
  </si>
  <si>
    <t>ст.9 ч. 1 в целом</t>
  </si>
  <si>
    <t>01 2 01 40010</t>
  </si>
  <si>
    <t>465</t>
  </si>
  <si>
    <t>Федеральный закон от 02.03.2007 № 25-ФЗ "О муниципальной службе в Российской Федерации"</t>
  </si>
  <si>
    <t>ст. 22         ч. 1</t>
  </si>
  <si>
    <t xml:space="preserve">Закон Ставропольского края от 24.12.2007 N 78-кз
"Об отдельных вопросах муниципальной службы в Ставропольском крае"
</t>
  </si>
  <si>
    <t xml:space="preserve">ст. 10 в целом  </t>
  </si>
  <si>
    <t>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</si>
  <si>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п. 1</t>
  </si>
  <si>
    <t>75 1 00 10010</t>
  </si>
  <si>
    <t>Закон Ставропольского края от 02.03.2005 № 12-кз "О местном самоуправлении в Ставрпольском крае"</t>
  </si>
  <si>
    <t xml:space="preserve">ст. 9 ч. 1 </t>
  </si>
  <si>
    <t>Решение Ставропольской городской думы от 25.03.2015 № 624 "Об утверждения положения о порядке материально-технического и организациооного обеспечения деятельности органов местного самоурпавления города Ставрополя"</t>
  </si>
  <si>
    <t>ст. 2 п. 2.1 пп. 2, 4, 5, 6, 10, 11 Приложения</t>
  </si>
  <si>
    <t>ст. 2            п. 2.1               пп. 2 Приложения</t>
  </si>
  <si>
    <t>ст. 22      ч. 1</t>
  </si>
  <si>
    <t>75 1 00 10020</t>
  </si>
  <si>
    <t>ст. 22 ч.1</t>
  </si>
  <si>
    <t>4.04.01.0.021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</si>
  <si>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Россйской Федерации</t>
  </si>
  <si>
    <t xml:space="preserve">ст.8 ч.1 п. 6 </t>
  </si>
  <si>
    <t>Закон Ставропольского края от 03.07.2013 № 72-кз "Об образовании"</t>
  </si>
  <si>
    <t>ст. 5 ч. 3 п. 5</t>
  </si>
  <si>
    <t>01 1 01 77170</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</si>
  <si>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t>
  </si>
  <si>
    <t>ст. 5 ч. 3 п. 4</t>
  </si>
  <si>
    <t>01 1 02 77160</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</si>
  <si>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 основного общего, среднего общего образования в частных общеобразовательных организациях</t>
  </si>
  <si>
    <t>4.04.01.0.023</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</si>
  <si>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</si>
  <si>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19 ч.2 п. 5</t>
  </si>
  <si>
    <t>Закон Ставропольского края от 07.11.2014 № 102 -кз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</si>
  <si>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ст. 1, ст. 4 ч. 1 п. 1, ст. 6 ч. 1</t>
  </si>
  <si>
    <t>Постановление администрации города Ставрополя от 05.03.2015 № 441 "Об утверждении Порядка предоставления субсидий частным дошкольным образовательным организациям, частным общеобразовательным организациям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расположенных на территории города Ставрополя, за счет средств субвенции из бюджета Ставропольского края"</t>
  </si>
  <si>
    <t>п.1, п.3, п.4 Приложения</t>
  </si>
  <si>
    <t>ст. 17 ч. 1 п. 9</t>
  </si>
  <si>
    <t>ст. 12 ч. 1 п. 15</t>
  </si>
  <si>
    <t>Постановление администрации города Ставрополя от 29 мая 2014 г. № 1902 "Об утверждении Порядка предоставления субсидий частным дошкольным образовательным организациям, частным общеобразовательным организациям осуществляющим образовательную деятельность по предоставлению дошкольного, начального общего, основного общего, среднего общего образования  по имеющим государственную аккредитацию основным общеобразовательным программам, на частичную компенсацию расходов на содержание зданий, оплату коммунальных услуг и оплату труда, за исключением расходов на оплату труда работников, финансируемых за счет средств субсидии из бюджета Ставропольского края"</t>
  </si>
  <si>
    <t>п. 1, п. 3, п. 4, п. 10 Приложения</t>
  </si>
  <si>
    <t>4.04.01.0.039</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</si>
  <si>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</si>
  <si>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ст.19 ч. 2 ч.5</t>
  </si>
  <si>
    <t>Закон Ставропольского края от 10.07.2007 № 35 -кз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Ставропольсого края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</si>
  <si>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ст. 4 ч. 1 п. 1, ст. 6 ч. 1</t>
  </si>
  <si>
    <t>1) Постановление администрации города Ставрополя от 02.08.2016 № 1792 "Об осуществлении в 2016 году муниципальными бюджетными и автономными учреждениями, находящимися в ведении комитета образования администрации города Ставрополя, полномочий по исполнению публичных обязательств перед физическим лицом, подлежащих исполнению в денежной форме";                                              2) Постановление администрации города Ставрополя от 12.12.2013 № 4593 " О комитете образования администрации города Сиаврополя"</t>
  </si>
  <si>
    <t>1) п. 1; 2) п 2.11 Приложения</t>
  </si>
  <si>
    <t>1) 02.08.2016 31.12.2016;              2) 12.12.2013</t>
  </si>
  <si>
    <t>01 1 01 76140</t>
  </si>
  <si>
    <t>Расходы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</si>
  <si>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313</t>
  </si>
  <si>
    <t>Федеральный закон от 21.12.1996 № 159 -ФЗ "О дополнительных гарантиях по социальной поддержке детей-сирот и детей, оставшихся без попечения родителей</t>
  </si>
  <si>
    <t>ст.5 в целом</t>
  </si>
  <si>
    <t>Закон Ставропольского края от 31.12.2004 № 120 -кз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t>
  </si>
  <si>
    <t>ст. 1 п. 4, ст. 4 ч. 1 п. 1, ст. 6 ч. 1</t>
  </si>
  <si>
    <t>Постановление Главы города Ставрополя от 09.07.2008 № 1704 "Об уполномоченных органах по реализации отдельных государственных полномочий Ставропольского края по социальной поддержке детей-сирот и детей, оставшихся без попечения родителей"</t>
  </si>
  <si>
    <t>п. 2 абз.7</t>
  </si>
  <si>
    <t>01 1 07 76180</t>
  </si>
  <si>
    <t>Расходы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t>
  </si>
  <si>
    <t>323</t>
  </si>
  <si>
    <t>ст. 1 п. 2, ст. 4 ч. 1 п. 1, 2, ст. 6 ч. 1</t>
  </si>
  <si>
    <t>Постановление Главы города Ставрополя от 09.07.2008 № 1704 "Об уполномоченных органах по реализации отдельных государственных полномочий Ставропольского края по социальной поддержке детей-сирот и детей, оставшихся без попечения родителей</t>
  </si>
  <si>
    <t>п. 2 абз.3</t>
  </si>
  <si>
    <t>01 1 07 76190</t>
  </si>
  <si>
    <t>Расходы на выплату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</si>
  <si>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Федеральный закон от 19.05.1995  № 81-ФЗ "О государственных пособиях гражданам, имеющим детей"</t>
  </si>
  <si>
    <t xml:space="preserve">ст.4.1          абз. 15 </t>
  </si>
  <si>
    <t xml:space="preserve">1) Закон Ставропольского края от 13.06.2013 № 51-кз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                         2) Закон Ставропольского края от 15.11.2009 № 77-кз "О размере и порядке назначения единовременного пособия усыновителям"
</t>
  </si>
  <si>
    <t>1) ст. 1, ст. 4 ч. 1, ст. 6 ч. 1; 2) ст. 5</t>
  </si>
  <si>
    <t>1) 01.01.2014; 2) 01.01.2010</t>
  </si>
  <si>
    <t>Постановление администрации города Ставрополя от 12.12.2013 № 4593 "О комитете образования администрации города Ставрпооля"</t>
  </si>
  <si>
    <t>п. 2.11, п. 3.4, п. 3.20 Приложения</t>
  </si>
  <si>
    <t>01 1 07 76600</t>
  </si>
  <si>
    <t>Расходы на выплату единовременного пособия усыновителям</t>
  </si>
  <si>
    <t>01 1 07 78120</t>
  </si>
  <si>
    <t>01 1 07 78130</t>
  </si>
  <si>
    <t xml:space="preserve">1) Закон Ставропольского края от 13.06.2013 № 51-кз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                                  2) Закон Ставропольского края от 15.11.2009 № 77-кз "О размере и порядке назначения единовременного пособия усыновителям"
</t>
  </si>
  <si>
    <t>п. 2.11, 3.4, 3.20 Приложения</t>
  </si>
  <si>
    <t>01 1 07 78140</t>
  </si>
  <si>
    <t>4.04.01.0.041</t>
  </si>
  <si>
    <t>на организацию и осуществление деятельности по опеке и попечительству</t>
  </si>
  <si>
    <t>Федеральный закон от 02.03.2007 № 25-ФЗ  "О муниципальной службе в Российской Федерации"</t>
  </si>
  <si>
    <t>ст. 22 ч. 1</t>
  </si>
  <si>
    <t xml:space="preserve">Закон Ставропольского края от 24.12.2007 № 78-кз
"Об отдельных вопросах муниципальной службы в Ставропольском крае"
</t>
  </si>
  <si>
    <t>ст. 10, в целом</t>
  </si>
  <si>
    <t>75 1 00 76200</t>
  </si>
  <si>
    <t>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t>
  </si>
  <si>
    <t>ст. 23 ч. 3</t>
  </si>
  <si>
    <t>ст. 11 ч. 1 п. 2</t>
  </si>
  <si>
    <t xml:space="preserve">п.2 Приложения </t>
  </si>
  <si>
    <t>Федеральный закон от 24.04.2008 № 48  "Об опеке и попечительстве"</t>
  </si>
  <si>
    <t xml:space="preserve">ст. 6 ч. 1 в целом </t>
  </si>
  <si>
    <t xml:space="preserve">Закон Ставропольского края от 31.12.2004 № 120-кз "О наделении органов местного самуправления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t>
  </si>
  <si>
    <t>ст. 1 п. 6, ст. 4 ч. 1, ст. 6 ч. 1</t>
  </si>
  <si>
    <t>Постановление Главы города Ставрополя от 09.07.2008 № 1704  "Об уполномоченных органах по реализации отдельных государственных полномочий Ставропольского края по социальной поддержке детей-сирот и детей, оставшихся без попечения родителей"</t>
  </si>
  <si>
    <t>п.2 абз.9</t>
  </si>
  <si>
    <t>01 1 07 76170</t>
  </si>
  <si>
    <t>Расходы на выплату денежных средств на содержание ребенка опекуну (попечителю)</t>
  </si>
  <si>
    <t>01 1 07 78110</t>
  </si>
  <si>
    <t>Комитет культуры и молодежной политики администрации города Ставрополя</t>
  </si>
  <si>
    <t>4.01.00.0.014</t>
  </si>
  <si>
    <t>обеспечение первичных мер пожарной безопасности в границах городского округа</t>
  </si>
  <si>
    <t>Закон Российской Федерации от 21.12.1994 № 69-ФЗ "О пожарной безопасности"</t>
  </si>
  <si>
    <t>ст.10 абзац 3, 19 абзац 6</t>
  </si>
  <si>
    <t>26.12.1994</t>
  </si>
  <si>
    <t>Закон Ставропольского края от 07.06.2004 № 41-кз "О пожарной безопасности"</t>
  </si>
  <si>
    <t>ст.2 ч.1, ст.11 ч.1</t>
  </si>
  <si>
    <t>27.06.2004</t>
  </si>
  <si>
    <t xml:space="preserve">Постановление администрации города от 06.04.2016 № 702 "Об обеспечении первичных мер пожарной безопасности в границах муниципального образования города Ставрополя"
</t>
  </si>
  <si>
    <t>п. 11 Приложения</t>
  </si>
  <si>
    <t>10.04.2016</t>
  </si>
  <si>
    <t>1620220550</t>
  </si>
  <si>
    <t xml:space="preserve">Постановление администрации города от 06.04.2016 № 702 "Об обеспечении первичных мер пожарной безопасности в границах муниципального образования города Ставрополя Ставропольского края"
</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</si>
  <si>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</si>
  <si>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Закон Российской Федерации от 06.10.2003 № 131-ФЗ "Об общих принципах организации местного самоуправления в Российской Федерации"</t>
  </si>
  <si>
    <t>ст.16 ч.1 п.13</t>
  </si>
  <si>
    <t>1) Постановление администрации города от 12.12.2016 № 4589 "О переименовании управлениря культуры администрации города Ставрополя",                                                   2) Постановление администрации города Ставрополя от 02.02.2016 № 207 " О комитете культуры и молодежной политики администрации города Ставрополя"</t>
  </si>
  <si>
    <t>1) п.4.19 Приложения                             2) ст.15 п.13 Приложения</t>
  </si>
  <si>
    <t>1) 12.12.2013, 02.02.2016 2) 02.02.2016</t>
  </si>
  <si>
    <t>0720111010</t>
  </si>
  <si>
    <t>Постановление администрации города от 02.02.2016 № 207 "О комитете культуры и молодежной политики администрации города Ставрополя"</t>
  </si>
  <si>
    <t>ст.15 п. 13 Приложения</t>
  </si>
  <si>
    <t>02.02.2016</t>
  </si>
  <si>
    <t>1) Постановление администрации города Ставрополя  от12.12.2013 № 4589 "О переименовании управления культуры администрации города Ставрополя",                                     2) Постановление администрации города Ставрополя от 02.02.2016 № 207 " О комитете культуры и молодежной политики администрации города Ставрополя"</t>
  </si>
  <si>
    <t>1) п.4.1.19 Приложения                        2) ст.15 п.13 Приложения</t>
  </si>
  <si>
    <t xml:space="preserve">1) 12.12.2013, 02.02.2016 2) 02.02.2016 </t>
  </si>
  <si>
    <t>0720177250</t>
  </si>
  <si>
    <t xml:space="preserve">1) Постановление администрации города от 12.12.2013 № 4589 "О  переименовании управления культуры администрации гогрода Ставрополя",                                            2) Постановление администрации от 02.02.2016 № 207 "О комитете культуры и молодежной политики администрации города Ставрополя" </t>
  </si>
  <si>
    <t>1) п.4.1.19 Приложения                             2) ст.15 п.13 Приложения</t>
  </si>
  <si>
    <t>ст.15 п 13 Приложения</t>
  </si>
  <si>
    <t>1) Постановление администрации города от 012.12.2016 № 4589 "О переименовании управления культуры и молодежной политики администрации города Ставрополя",                                                               2) Постановление администрации города Ставрополя от 02.02.2016 № 207 "О комитете культуры и молодежной политики администрации города Ставрополя"</t>
  </si>
  <si>
    <t>1) п.4.1.19                2) ст.15 п.13 Приложения</t>
  </si>
  <si>
    <t>0720177080</t>
  </si>
  <si>
    <t>07201S7080</t>
  </si>
  <si>
    <t>ст.16 ч.1 п.18</t>
  </si>
  <si>
    <t>1) Постановление администрации города от 12.12.2013 № 4589 "О переименовании  управления культуры и молодежной политики администрации горда Ставрополя", 2) Постановление администрации города Ставрополя от 02.02.2016 № 207 " О комитете культуры и молодежной политики администрации города Ставрополя" утверждении порядка определения объема и условий предоставления субсидий из бюджета города Ставрополя муниципальным бюджетным и автономным учреждениям города Ставрополя на иные цели, не связанные с оказанием ими в соответсвии с муниципальным заданием муниципальных услуг (выполнением работ)"</t>
  </si>
  <si>
    <t>1)  п. 4.1.11 Приложения                        2) ст. 15 п.15 Приложения</t>
  </si>
  <si>
    <t>0720620400</t>
  </si>
  <si>
    <t>Расходы на реализацию мероприятий, направленных на сохранение историко-культурного наследия города Ставрополя</t>
  </si>
  <si>
    <t>1) Постановление администрации города Ставрополя от 12.12.2013 № 4589 "О переименованииуправления культуры администрации города Ставрополя"                            2) Постановление администрации города Ставрополя от 02.02.2016 № 207 "О  комитете культуры и молодежной политики администрации города Ставрополя"</t>
  </si>
  <si>
    <t>1) п.4.1.10 Приложения                         2) ст.15,14 Приложения</t>
  </si>
  <si>
    <t>1) 12.12.2013, 02.02.2016  2) 02.02.2016</t>
  </si>
  <si>
    <t>0720821230</t>
  </si>
  <si>
    <t>Расходы на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t>
  </si>
  <si>
    <t>Постановление администрации города Ставрополя от 02.02.2016 № 207 "О комитете культуры  и молодежной политки администрации города Ставрополя"</t>
  </si>
  <si>
    <t>ст. 15 п. 14 Приложения</t>
  </si>
  <si>
    <t>Расходы на участие учащихся муниципальных учреждений дополнительного образования детей в отрасли  культуры города Ставрополя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t>
  </si>
  <si>
    <t>Постановление администрации города от 02.02.2016 № 207"О комитете культуры и молодежной политики администрации города Ставрополя"</t>
  </si>
  <si>
    <t>ст. 15 п. 6,11 Приложения</t>
  </si>
  <si>
    <t>0720921280</t>
  </si>
  <si>
    <t>Расходы на модернизацию материально-технической базы муниципальных учреждений отрасли "Культура" города Ставрополя</t>
  </si>
  <si>
    <t>Постановление администрации города от 02.02.206 № 207 " О комитете культуры и молодежной политики администрации города Ставрополя"</t>
  </si>
  <si>
    <t>ст.15 п. 6,11 Приложения</t>
  </si>
  <si>
    <t>Расходы на модернизацию материально-технической базы муниципальных учреждений отрасли "Культура"</t>
  </si>
  <si>
    <t>Постановление администрации города Ставрополя от 02.02.2016 № 207 "О комитете культуры и молодежной политики иадминистрации города Ставрополя""</t>
  </si>
  <si>
    <t>ст.15 п. 6 Приложения</t>
  </si>
  <si>
    <t>0721221260</t>
  </si>
  <si>
    <t>Расходы на проведение ремонтных работ внутренних помещений здания муниципального автономного учреждения дополнительного образования «Детская школа искусств №5» города Ставрополя по адресу: ул. Доваторцев, 44/1 (в том числе изготовление проектно-сметной документации, технический надзор)</t>
  </si>
  <si>
    <t>1) Закон Российской Федерации от 06.10.2003 № 131-ФЗ "Об общих принципах организации местного самоуправления в Российской Федерации";                                                    2) Закон Российской Федерации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</si>
  <si>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1) ст.16 ч.1 п.4;      2) ст. 24,25,26</t>
  </si>
  <si>
    <t>1) 01.01.2009;  2) 23.11.2009</t>
  </si>
  <si>
    <t>Постановление администрации города Ставрополя от 02.02.2016 № 207 "О комитете культуры и молодежной политики администрации города Ставрополя"</t>
  </si>
  <si>
    <t>ст.15 п. 59 Приложения</t>
  </si>
  <si>
    <t>17Б0120490</t>
  </si>
  <si>
    <t>4.01.00.0.019</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</si>
  <si>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</si>
  <si>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ст.16 ч.1 п.16</t>
  </si>
  <si>
    <t>1) Постановление администрации города Ставрополя от 12.12.2013 № 4589 "О переименовании управления культуры администрации города Ставрополя",                                2) Постановление администрации города Ставрополя от 02.02.2016 № 207 "О комитете культуры и молодежной политики администрации грода Ставрополя"</t>
  </si>
  <si>
    <t>1) п. 4.1.7 Приложения                       2) ст. 15 п.11  Приложения</t>
  </si>
  <si>
    <t xml:space="preserve">1) 12.12.2013,02.02.2016 2) 02.02.2016 </t>
  </si>
  <si>
    <t>0720411010</t>
  </si>
  <si>
    <t>07204L5194</t>
  </si>
  <si>
    <t>1) Постановление администрации города Ставрополя от 12.12.2013 № 4589 "О переименовании управления культуры администрации города Ставрополя"                                     2) Постановление администрации города от 02.02.2016 № 207 "О комитете культуры и молодежной политики администрации города Ставрополя"                                                           3) Соглашение от 02.09.2016 № 5-34 "О предоставлении в 2016 году иных межбюджетных трансфертов из бюджета Ставропольского края на комплектование книжных фондов библиотек муниципальных образований Ставропольского края"</t>
  </si>
  <si>
    <t>1) п.4.1.7 приложения                     2) ст. 15 п.11 Приложения                 3) п. 3.1</t>
  </si>
  <si>
    <t>1) 12.12.2013, 02.02.2016 2) 02.02.2016   3)  02.09.2016,31.12.2016</t>
  </si>
  <si>
    <t>0720451440</t>
  </si>
  <si>
    <t>Компектование книжных фондов  библиотек муниципальных образований за счет средств федерального бюджета</t>
  </si>
  <si>
    <t>Закон Ставропольского края от 02.03.2005 № 12-кз "О местнм самоуправлении в Ставропольском крае"+H50</t>
  </si>
  <si>
    <t>1) Постановление администрации города Ставрополя от 12.12.2013 № 4589 "О переименовании управления культуры администрации города Ставрополя"                                     2) Постановление администрации города от 02.02.2016 № 207 "О комитете культуры и молодежной политики администрации города Ставрополя"                                                           3) Соглашение от 12.04.2016 № 2-34 "О совместном финансировании в 2016 году расходов на комплектование книжных фондов библиотек муниципальных образований Ставропольского края "</t>
  </si>
  <si>
    <t>1) 12.12.2013, 02.02.2016 2) 02.02.2016   3)  12.04.2016,31.12.2016</t>
  </si>
  <si>
    <t>0720471440</t>
  </si>
  <si>
    <t>Комплектование книжных фондов библиотек муниципальных образований за счет средств краевого бюджета</t>
  </si>
  <si>
    <t>4.01.00.0.020</t>
  </si>
  <si>
    <t>создание условий для организации досуга и обеспечения жителей городского округа услугами организаций культуры</t>
  </si>
  <si>
    <t>ст.16 ч.1 п.17</t>
  </si>
  <si>
    <t>ст. 15 п. 59 Приложения</t>
  </si>
  <si>
    <t>1510477310</t>
  </si>
  <si>
    <t>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t>
  </si>
  <si>
    <t>15104S7310</t>
  </si>
  <si>
    <t>ст.17 ч.1 п. 9</t>
  </si>
  <si>
    <t>Постановление администрации города от 04.04.2014 № 1125 "О проведении городского Фестиваля здоровья"</t>
  </si>
  <si>
    <t>04.04.2014</t>
  </si>
  <si>
    <t>9810020110</t>
  </si>
  <si>
    <t>Расходы на реализацию проекта «Здоровые города» в городе Ставрополе</t>
  </si>
  <si>
    <t xml:space="preserve">п.3 </t>
  </si>
  <si>
    <t>ст.17 ч.1 п.9</t>
  </si>
  <si>
    <t>Постановление администрации города от 11.01.2016 № 8 "Об оплате ежегодного членского взноса в Ассоциацию по улучшению состояния здоровья и качества жизни населения "Здоровые города, районы и поселения за 2016 год"</t>
  </si>
  <si>
    <t>11.01.2016. 31.12.2016</t>
  </si>
  <si>
    <t>Постановление администрации города от 25.04.2016  № 893 "Об оплате финансового взноса за участие в проекте "Здоровые города" Всемирной организации здравоохранения в шестой фазе проекта (2014-2018 гг.) за 2016 год"</t>
  </si>
  <si>
    <t>25.04.2016. 31.12.2016</t>
  </si>
  <si>
    <t>862</t>
  </si>
  <si>
    <t>Постановление администрации города Ставрополя от 02.02.2016 № 207 " О комитете культуры и молодежной политки администрации города Ставрополя"</t>
  </si>
  <si>
    <t>ст.15 п.3 Приложения</t>
  </si>
  <si>
    <t>Постановление администрации города Ставрополя от 02.02.2016 № 207 " О комитете культуры и молодежной политики администрации города Ставрополя"</t>
  </si>
  <si>
    <t>ст.15 п.3 Приложение</t>
  </si>
  <si>
    <t>1) Постановление администрации города Ставрополя от 12.12.2013№ 4589 "О переименовании управления культуры администрации города Ставрополя" ,                       2) Постановление администрации города Ставрополя от 02.02.2016 №207 "О комитете культуры и молодежной политики администрации города Ставрополя"</t>
  </si>
  <si>
    <t>1) п.4.1.3 Приложения                         2) ст.15 п.3 Приложения</t>
  </si>
  <si>
    <t>1) Закон Ставропольского края от 02.03.2005 № 12-кз "О местном самоуправлении в Ставропольском крае";                                                            2) Постановление Правительства Ставропольского края от 12.07.2016 № 286-п "О распределении субсидий в 2016 году, выделяемых из бюджета Ставропольского края бюджетам муниципальных районов и городских округов Ставропольского края на софинансирование расходов на реализацию мероприятий по обеспечению доступности для инвалидов и других маломобильных групп населения Ставропольского края приоритетных объектов социальной, транспортной, инженерной инфраструктур, находящихся в собственности муниципальных образований Ставропольского края, в рамках реализации подпрограммы "Доступная среда" государственной программы Ставропольского края "Социальная поддержка граждан"</t>
  </si>
  <si>
    <t>1) ст.9 ч.1;                    2) ст. 2</t>
  </si>
  <si>
    <t>1) 05.03.2005;    2) 12.07.2016, 31.12.2016</t>
  </si>
  <si>
    <t>Постановление администрации города Ставрополя от 02.02.2016 № 207 "О комитете культуры администрации города Ставрополя"</t>
  </si>
  <si>
    <t>ст. 15. п. 59 Приложение</t>
  </si>
  <si>
    <t xml:space="preserve">02.02.2016 </t>
  </si>
  <si>
    <t>03501L0270</t>
  </si>
  <si>
    <t>Расходы на создание условий для беспрепятственного доступа маломобильных групп населения к объектам городской инфраструктуры"</t>
  </si>
  <si>
    <t>0350150270</t>
  </si>
  <si>
    <t>Реализация мероприятий государственной программы Российской Федерации "Доступная среда" на 2011 - 2020 годы за счет средств федерального бюджета</t>
  </si>
  <si>
    <t xml:space="preserve">1) Постановление администрации города Ставрополя от 12.12.2013 № 4589 "О переименовании управления культуры администрации города Ставрополя",                                            2) Постановление администрации города Ставрополя от 02.02.2016 № 207 "О комитете культуры и молодежной политики администрации" </t>
  </si>
  <si>
    <t>1) п. 4.1.13 Приложения                         2) ст. 15 п. 59 Приложение</t>
  </si>
  <si>
    <t>1) п. 4.1.13 Приложения                      2) ст. 15 п. 59 Приложение</t>
  </si>
  <si>
    <t>1) Постановление администрации города Ставрополя от 12.12.2013 № 4589 "О переименовании управления культуры администрации города Ставрополя",                                            2) Постановление администрации города Ставрополя от 02.02.2016 № 207 "О комитете культуры и молодежной политики администрации"</t>
  </si>
  <si>
    <t>1) п.4.1.1 Приложения                      2) ст.15 п.2 Приложения</t>
  </si>
  <si>
    <t>0720211010</t>
  </si>
  <si>
    <t>0720311010</t>
  </si>
  <si>
    <t>0720511010</t>
  </si>
  <si>
    <t>1) п. 4.1.11 Приложения                       2) ст. 15 п. 15 Приложения</t>
  </si>
  <si>
    <t>1) п. 4.1.6 Приложения                            2) ст.15 п.8 Приложения</t>
  </si>
  <si>
    <t>1) п. 4.1.21 Приложения                              2) ст.15 п.6 Приложения</t>
  </si>
  <si>
    <t>1) 12.12.2013,02.02.2016 2) 02.02.2016</t>
  </si>
  <si>
    <t xml:space="preserve">1) Постановление администрации города Ставрополя от 12.12.2013 № 4589 "О переименовании управления культуры администрации города Ставрополя",                                            2) Постановление администрации города Ставрополя от 02.02.2016 № 207 "О комитете культуры и молодежной политики администрации"                                                     3) Соглашение от 17.03.2016 № 1-9 " О совместном финансировании в 2016 году мероприятий на проведение капитального ремонта зданий муниципальных учреждений культуры муниципальных образований Ставропольского края в рамках реализации подпрограммы "Обеспечение реализации государственной программы Ставропольского края "Культура и туриско-рекреационный комплекс" и общественные мероприятия" государственной программы Ставропольского края "Культура и туристко-рекревционный комплекс"      </t>
  </si>
  <si>
    <t>1) п. 4.1.21 Приложения                            2) ст.15 п.6 Приложения                         3) п.3 п.п. 3.1</t>
  </si>
  <si>
    <t>1) 12.12.2013, 02.02.2016 2) 02.02.2016 3) 17.03.2016, 31.12.2016</t>
  </si>
  <si>
    <t>0721076660</t>
  </si>
  <si>
    <t>Проведение капитального ремонта зданий и сооружений муниципальных учреждений культуры за счет средств краевого бюджета</t>
  </si>
  <si>
    <t>1) п. 4.1.21 Приложения                   2) ст.15 п.6 Приложения</t>
  </si>
  <si>
    <t>07210S6660</t>
  </si>
  <si>
    <t>Расходы на проведение работ по капитальному ремонту здания, расположенного по адресу: город Ставрополь, ул. Ленина, 251, в котором располагается муниципальное автономное учреждение культуры «Ставропольский Дворец культуры и спорта» города Ставрополя»</t>
  </si>
  <si>
    <t>1) Постановление администрации города Ставрополя от 02.02.2016 № 207 "О комитете культуры и молодежной политики администрации проектов по развитию современной культурно-досуговой инфраструктуры на территории города Ставрополя"города Ставрополя",                                 2) Постановление администрации города Ставрополя от 24.10.2016 № 2396 "Об утверждении Порядка предоставления за счет средств бюджета города Ставрополя субсидии некоммерческим организациям на реализацию пректов по развитию современной культурно-досуговой  инфраструктуры на территории города Ставрополя"</t>
  </si>
  <si>
    <t>1) ст. 15 п. 59 Приложения;                             2) п.1 Приложения</t>
  </si>
  <si>
    <t>1) 02.02.2016 2) 28.10.2016</t>
  </si>
  <si>
    <t>0721160160</t>
  </si>
  <si>
    <t>Предоставление субсидии некоммерческим организациям на реализацию проектов по развитию современной культурно-досуговой инфраструктуры на территории города Ставрополя</t>
  </si>
  <si>
    <t>1) Постановление администрации города Ставрополя от 02.02.2016 № 207 "О комитете культуры и молодежной политики администрации проектов по развитию современной культурно-досуговой инфраструктуры на территории города Ставрополя"города Ставрополя",                                 2) Постановление администрации города Ставрополя от 24.10.2016 № 2396 "Об утвердлении Порядка предоставления за счет средств бюджета города Ставрополя субсидии некоммерческим организациям на реализацию пректов по развитию современной культурно-досуговой  инфраструктуры на территории города Ставрополя"</t>
  </si>
  <si>
    <t>632</t>
  </si>
  <si>
    <t>1510120350</t>
  </si>
  <si>
    <t>1) Закон Российской Федерации от 06.10.2003 № 131-ФЗ "Об общих принципах организации местного самоуправления в Российской Федерации";                                                     2) Закон Российской Федерации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</si>
  <si>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1) ст.16 ч.1 п.17;               2) ст. 24 в целом,25 в целом,26 в целом</t>
  </si>
  <si>
    <t>1) Постановление администрации города Ставрополя от12.12.2013 № 4589 "О переименовании управления культуры администрации города Ставрополя",                                       2) Постановление администрации города Ставрополя от 02.02.2016 № 207 "О комитете культуры и молодежной политики администр</t>
  </si>
  <si>
    <t>1) п.4.1.4 Приложеия2) ст. 15 п.8</t>
  </si>
  <si>
    <t>Закон Российской Федерации от 02.03.2007 № 25-ФЗ "О муниципальной службе в Российской Федерации"</t>
  </si>
  <si>
    <t>ст.23 ч.3</t>
  </si>
  <si>
    <t>Закон Ставропольского края от 24.12.2007 № 78-кз "Об отдельных вопросах муниципальной службы в Ставропольском крае"</t>
  </si>
  <si>
    <t>ст.11 ч.1 п.2</t>
  </si>
  <si>
    <t>Решение Ставропольской городской Думы от 29.10.2003 № 216 "Об утверждении Положения о порядке выплаты денежной компенсации стоимости санаторной путевки лицам,замещающим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</si>
  <si>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 xml:space="preserve">п. 2 Приложения </t>
  </si>
  <si>
    <t>7610010010</t>
  </si>
  <si>
    <t>Закон Ставропольского края от 02.03.2005 № 78-кз "Об отдельных вопросах муниципальной службы в Ставропольском крае"</t>
  </si>
  <si>
    <t xml:space="preserve">Решение Ставропольской городской Думы от 25.03.2015 № 624 "Об утверждении Положения о порядке материально-технического организационного обеспечения деятельности органов местного самоуправления города Ставрополя"
</t>
  </si>
  <si>
    <t>ст.2 п.2.1 п.п.1-8,10-11 Приложения</t>
  </si>
  <si>
    <t>25.03.2015</t>
  </si>
  <si>
    <t>1) Закон Российской Федерации от 02.03.2007 № 25-ФЗ "О муниципальной службе в Российской Федерации";                       2 )Закон Российской Федерации от 06.10.2003 № 131-ФЗ "Об общих принципах организации местного самоуправления в Российской Федерации"</t>
  </si>
  <si>
    <t>1) ст. 22 ч.1;                         2) ст.17 ч.1 п.3</t>
  </si>
  <si>
    <t>1) 01.06.2007; 2) 01.01.2009</t>
  </si>
  <si>
    <t>1) Закон Ставропольского края от 24.12.2007 № 78-кз "Об отдельных вопросах муниципальной службы в Ставропольском крае";                                                                                   2) Закон Ставропольского края от 02.03.2005 № 12-кз "О местном самоуправлении в Ставропольском крае"</t>
  </si>
  <si>
    <t>1) ст.10 в целом;                 2) ст. 9 ч.1</t>
  </si>
  <si>
    <t>1) 26.12.2007; 2) 05.03.2005</t>
  </si>
  <si>
    <t>1) Решение Ставропольской городской Думы от 30.09.2014 № 553 "Об утверждении Положения об оплате труда главы грода Ставрополя, депутатов Ставропольской городской Думы, осуществляющих сови полномочия на постоянной основе, муниципальных служащих города Ставрополя";                      2) Постановление администрации города Ставрополя от 27.06.2011 № 1719 "Об оплте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</si>
  <si>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                      2) п.1 п.п. 1.1, 1.2, п.2; 3) п.1</t>
  </si>
  <si>
    <t>1) 08.10.2014; 2) 02.07.2011; 3) 29.11.2011</t>
  </si>
  <si>
    <t>7610010020</t>
  </si>
  <si>
    <t>1) Решение Ставропольской городской Думы от 30.09.2014 № 553 "Об утверждении Положения об оплате труда главы грода Ставрополя, депутатов Ставропольской городской Думы, осуществляющих сови полномочия на постоянной основе, муниципальных служащих города Ставрополя";                                             2) Постановление администрации города Ставрополя от 27.06.2011 № 1719 "Об оплте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</si>
  <si>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Постановление администрации города Ставрополя от 02.02.2016 № 207 "Об утверждении Положения о комитете культуры и молодежной политики администрации города Ставрополя"</t>
  </si>
  <si>
    <t>ст. 15 п. 3 Приложения</t>
  </si>
  <si>
    <t>7620020250</t>
  </si>
  <si>
    <t>Расходы на выполнение мероприятий в сфере культуры и кинематографии комитета культуры и молодежной политики администрации города Ставрополя</t>
  </si>
  <si>
    <t>4.01.00.0.028</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</si>
  <si>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</si>
  <si>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ст.16 ч.1 п.25</t>
  </si>
  <si>
    <t xml:space="preserve">ст. 2 п. 2.1 п.п.11 Приложения </t>
  </si>
  <si>
    <t>0430420300</t>
  </si>
  <si>
    <t>Расходы на прочие мероприятия по благоустройству территории города Ставрополя</t>
  </si>
  <si>
    <t>4.01.00.0.038</t>
  </si>
  <si>
    <t>организация и осуществление мероприятий по работе с детьми и молодежью в городском округе</t>
  </si>
  <si>
    <t>1) Закон Ставропольского края от 28.07.2005 № 40-кз "О молодежной политике в Ставропольском крае";                                        2)Закон Ставропольского края от 02.03.2005 № 12-кз "О местном самоуправлении в Ставропольском крае"</t>
  </si>
  <si>
    <t>1) ст.18 п.2;                  2) ст.9 ч.1</t>
  </si>
  <si>
    <t>1) 08.08.2005; 2) 05.03.2005</t>
  </si>
  <si>
    <t>ст. 15 п. 24,25,26,29,30,31,32,34,35 Приложения</t>
  </si>
  <si>
    <t>09Б0120460</t>
  </si>
  <si>
    <t>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t>
  </si>
  <si>
    <t>09Б0220230</t>
  </si>
  <si>
    <t>09Б0220460</t>
  </si>
  <si>
    <t>Постановление администрации города Ставрополя от 04.11.2011 № 3291 "О порядке присуждения именных премий администрации города Ставрополя молодым педагогическим работникам и именных стипендий администрации города Ставрополя учащимся и студентам"</t>
  </si>
  <si>
    <t>04.11.2011</t>
  </si>
  <si>
    <t>340</t>
  </si>
  <si>
    <t>350</t>
  </si>
  <si>
    <t>09Б0320460</t>
  </si>
  <si>
    <t>09Б0420460</t>
  </si>
  <si>
    <t>09Б0520460</t>
  </si>
  <si>
    <t xml:space="preserve">ст.15 п.6 Приложения </t>
  </si>
  <si>
    <t>09Б0611010</t>
  </si>
  <si>
    <t>комитет труда и социальной защиты населения администрации города Ставрополя</t>
  </si>
  <si>
    <t>Федеральный закон от  06.10.2003 № 131-ФЗ "Об общих принципах организации местного самоуправления в Российской Федерации"</t>
  </si>
  <si>
    <t>ст.16, ч.1, п.3</t>
  </si>
  <si>
    <t xml:space="preserve">Закон Ставропольского края от 28.06.2013 № 57-кз  "Об организации проведения капитального ремонта общего имущества в многоквартирных домах, расположенных на территории Ставропольского края"
</t>
  </si>
  <si>
    <t>ст.4, ч.6</t>
  </si>
  <si>
    <t xml:space="preserve">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
</t>
  </si>
  <si>
    <t>ст.5, ч.1 Приложения</t>
  </si>
  <si>
    <t>7720021120</t>
  </si>
  <si>
    <t>Расходы на уплату взносов на капитальный ремонт общего имущества в многоквартирных домах в соотвествии с постановлением Правительства Ставропольского края от 29 мая 2014г. № 225-п "О региональной программе "Капитальный ремонт общего имущества в многоквартирных домах, расположенных на территории Ставропольского края на 2014-2043 годы"</t>
  </si>
  <si>
    <t xml:space="preserve">Расходы на уплату взносов на капитальный ремонт общего имущества в многоквартирных домах </t>
  </si>
  <si>
    <t xml:space="preserve">Федеральный закон от 02.03.2007 № 25-ФЗ "О муниципальной службе в Российской Федерации"
</t>
  </si>
  <si>
    <t xml:space="preserve">Закон Ставропольского края от 24.12.2007 № 78 -кз "Об отдельных вопросах муниципальной службы в Ставропольском крае"
</t>
  </si>
  <si>
    <t>ст.13, ч.2</t>
  </si>
  <si>
    <t xml:space="preserve">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</si>
  <si>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п.10.1</t>
  </si>
  <si>
    <t>7710010050</t>
  </si>
  <si>
    <t>ст.19,ч.2,абз.1,ч.5 в целом</t>
  </si>
  <si>
    <t>Закон Ставропольского края от 28.02.2008 № 10 -кз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t>
  </si>
  <si>
    <t>ст.1 в целом</t>
  </si>
  <si>
    <t>Решение Ставропольской городской Думы от 28.12.2009 № 152  "Об учреждении комитета труда и социальной защиты населения администрации города Ставрополя"</t>
  </si>
  <si>
    <t>ст.1 , ч.1,5,абз.2,ст.2,ч.1,п.2 Приложения</t>
  </si>
  <si>
    <t>7710076100</t>
  </si>
  <si>
    <t>Организация и осуществление деятельности по опеке и попечительству в области здравоохранения</t>
  </si>
  <si>
    <t>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t>
  </si>
  <si>
    <t>ст.8</t>
  </si>
  <si>
    <t xml:space="preserve"> 01.01.2010</t>
  </si>
  <si>
    <t>ст.1 , ч.1,5,абз.2 Приложения</t>
  </si>
  <si>
    <t>7710076210</t>
  </si>
  <si>
    <t>Осуществление отдельных государственных полномочий в области труда и социальной защиты отдельных категорий граждан</t>
  </si>
  <si>
    <t>Федеральный закон от  02.03.2007 № 25-ФЗ "О муниципальной службе в Российской Федерации"</t>
  </si>
  <si>
    <t>ст.23,ч.3</t>
  </si>
  <si>
    <t xml:space="preserve">Закон Ставропольского края от 24 декабря 2007 г. N 78-кз "Об отдельных вопросах муниципальной службы в Ставропольском крае" </t>
  </si>
  <si>
    <t>ст.11,ч.1,п.2</t>
  </si>
  <si>
    <t>Решение Ставропольской городской Думы от 29.10.2003 № 216  "Об утверждении Положения о порядке выплаты денежной компенсации стоимости санаторной путевки лицам, замещающим выборные должности и работающим на постоянной основе, и лицам, замещающим муниципальные должности муниципальной службы города Ставрополя"</t>
  </si>
  <si>
    <t>7710010010</t>
  </si>
  <si>
    <t>гл.3,ст.17,ч.1,п.3</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</si>
  <si>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t>
  </si>
  <si>
    <t>ст.2,п.2.1,п.п.2,4,5,6,10 Приложения</t>
  </si>
  <si>
    <t>ст.2,п.2.1,п.п.11 Приложения</t>
  </si>
  <si>
    <t>Решение Ставропольской городской Думы от 30.09.2014 № 553  "Об учреждении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</si>
  <si>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7710010020</t>
  </si>
  <si>
    <t>4.02.00.0.017</t>
  </si>
  <si>
    <t>утверждение и реализация муниципальных программ в области социальной политики, направленных на повышение уровня и качества жизни граждан, нуждающихся в социальной поддержке</t>
  </si>
  <si>
    <t>ст.17,ч.1,п.9</t>
  </si>
  <si>
    <t>Решение Ставропольской городской Думы от 25.11.2009 № 134 "О предоставлении дополнительных мер социальной поддержки малообеспеченной многодетной семье, имеющей детей в возрасте до 3 лет, и малообеспеченной одинокой матери, имеющей детей в возрасте от 1,5 до 3 лет"</t>
  </si>
  <si>
    <t>п.1 в целом</t>
  </si>
  <si>
    <t>0320180030</t>
  </si>
  <si>
    <t>Выплата ежемесячного пособия малообеспеченной многодетной семье, имеющей детей в возрасте до 3 лет, и малообеспеченной одинокой матери, имеющей детей в возрасте от 1,5 до 3 лет</t>
  </si>
  <si>
    <t xml:space="preserve">1) Решение Ставропольской городской Думы от 25.11.2009 № 135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                                          2) Решение Ставропольской городской Думы от 22.12.2016 N 48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
</t>
  </si>
  <si>
    <t>1) п.1                                                     2) п.1</t>
  </si>
  <si>
    <t>1) 01.01.2010 -                           31.12.2016                        2) 01.01.2017</t>
  </si>
  <si>
    <t>0320180070</t>
  </si>
  <si>
    <t>Осуществление ежемесячной денежной выплаты ветеранам боевых действий из числа лиц, принимавших участие в боевых действиях на территориях других государств</t>
  </si>
  <si>
    <t xml:space="preserve">Решение Ставропольской городской Думы от 25.06.2008 № 109
"О предоставлении дополнительных мер социальной поддержки семьям, воспитывающим детей-инвалидов"
</t>
  </si>
  <si>
    <t>0320180100</t>
  </si>
  <si>
    <t>Осуществление ежемесячной дополнительной выплаты семьям, воспитывающим детей-инвалидов</t>
  </si>
  <si>
    <t xml:space="preserve">Решение Ставропольской городской Думы от 25.06.2008 № 110 "О предоставлении дополнительных мер социальной поддержки детям-инвалидам"
</t>
  </si>
  <si>
    <t>0320180110</t>
  </si>
  <si>
    <t>Выплата ежемесячного социального пособия на проезд в пассажирском транспорте общего пользования детям-инвалидам</t>
  </si>
  <si>
    <t xml:space="preserve">Решение Ставропольской городской Думы от 29.11.2007 № 179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
</t>
  </si>
  <si>
    <t>0320180120</t>
  </si>
  <si>
    <t>Расходы на реализацию решения Ставропольской городской Думы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t>
  </si>
  <si>
    <t xml:space="preserve">1) Решение Ставропольской городской Думы от 27.10.2010 № 110 "О дополнительных мерах социальной поддержки семей, воспитывающих детей в возрасте до 18 лет, больных целиакией или сахарным диабетом"                                                               2) Решение Ставропольской городской Думы от 22.12.2016 N 47  "О дополнительных мерах социальной поддержки семей, воспитывающих детей в возрасте до 18 лет, больных целиакией и (или) сахарным диабетом, не имеющих инвалидности"                                
</t>
  </si>
  <si>
    <t xml:space="preserve">1) п.1, п.2                                    2) п.1, п.2                                </t>
  </si>
  <si>
    <t xml:space="preserve">1) 01.01.2011 -                                      31.12.2016                        2) 01.01.2017      </t>
  </si>
  <si>
    <t>0320180140</t>
  </si>
  <si>
    <t>Выплата ежемесячного пособия семьям, воспитывающим детей в возрасте до 18 лет, больных целиакией или сахарным диабетом</t>
  </si>
  <si>
    <t xml:space="preserve"> </t>
  </si>
  <si>
    <t xml:space="preserve">Решение Ставропольской городской Думы от 13.04.2011 № 32
"О дополнительных мерах социальной поддержки граждан, оказавшихся в трудной жизненной ситуации"
</t>
  </si>
  <si>
    <t>0320180160</t>
  </si>
  <si>
    <t>Выплата единовременного пособия гражданам, оказавшимся в трудной жизненной ситуации</t>
  </si>
  <si>
    <t xml:space="preserve">Решение Ставропольской городской Думы от 27.05.2011 № 68
"О дополнительных мерах социальной поддержки отдельных категорий ветеранов боевых действий, направленных на реабилитацию в Центр восстановительной терапии для воинов-интернационалистов им. М.А. Лиходея"
</t>
  </si>
  <si>
    <t>0320180210</t>
  </si>
  <si>
    <t>Выплата единовременного пособия ветеранам боевых действий, направленным на реабилитацию в Центр восстановительной терапии для воинов-интернационалистов им. М.А. Лиходея</t>
  </si>
  <si>
    <t xml:space="preserve">Решение Ставропольской городской Думы от 13.04.2011 № 33
"О дополнительных мерах социальной поддержки лиц, сопровождающих инвалидов или больных детей, направленных в федеральные учреждения здравоохранения"
</t>
  </si>
  <si>
    <t>0320180170</t>
  </si>
  <si>
    <t>Выплата единовременного пособия лицам, сопровождающим инвалидов или больных детей, направленных в федеральные учреждения здравоохранения, на питание и проживание</t>
  </si>
  <si>
    <t xml:space="preserve">Решение Ставропольской городской Думы от 13.04.2011 № 34 "О дополнительных мерах социальной поддержки семей, воспитывающих детей-инвалидов в возрасте до 18 лет"
</t>
  </si>
  <si>
    <t>0320180180</t>
  </si>
  <si>
    <t>Выплата семьям, воспитывающим детей-инвалидов в возрасте до
18 лет</t>
  </si>
  <si>
    <t xml:space="preserve">Решение Ставропольской городской Думы от 13.04.2011 № 35 "О дополнительных мерах социальной поддержки инвалидов по зрению, имеющих I группу инвалидности"
</t>
  </si>
  <si>
    <t>0320180190</t>
  </si>
  <si>
    <t>Выплата единовременного пособия инвалидам по зрению, имеющим
I группу инвалидности</t>
  </si>
  <si>
    <t xml:space="preserve">Решение Ставропольской городской Думы от 25.06.2008 № 124
"О мерах социальной поддержки одиноких и одиноко проживающих участников и инвалидов Великой Отечественной войны, тружеников тыла, вдов погибших (умерших) участников Великой Отечественной войны"
</t>
  </si>
  <si>
    <t>0320180150</t>
  </si>
  <si>
    <t>Выплата единовременного пособия на ремонт жилых помещений одиноким и одиноко проживающим участникам и инвалидам Великой Отечественной войны, труженикам тыла, вдовам погибших (умерших) участников Великой Отечественной войны</t>
  </si>
  <si>
    <t>Постановление  администрации города от 05.08.2011 № 2199 "О мерах по исполению договора пожизненного содержания с иждивением"</t>
  </si>
  <si>
    <t>п.2</t>
  </si>
  <si>
    <t>0340221240</t>
  </si>
  <si>
    <t>Расходы по договору пожизненного содержания с иждивением</t>
  </si>
  <si>
    <t xml:space="preserve"> ч.5,п.23 Приложения</t>
  </si>
  <si>
    <t>0330220500</t>
  </si>
  <si>
    <t>Расходы на реализацию мероприятий, направленных на социальную поддержку семьи и детей</t>
  </si>
  <si>
    <t>0330120500</t>
  </si>
  <si>
    <t>0320520500</t>
  </si>
  <si>
    <t>Расходы на реализацию мероприятия "Совершенствование социальной поддержки семьи и детей"</t>
  </si>
  <si>
    <t>0340120520</t>
  </si>
  <si>
    <t>Расходы на реализацию мероприятий, направленных на содействие в обеспечении устойчивого роста уровня и качества жизни людей с ограниченными возможностями и пожилых людей</t>
  </si>
  <si>
    <t>0320620520</t>
  </si>
  <si>
    <t>Расходы на реализацию мероприятия "Поддержка людей с ограниченными возможностями и пожилых людей"</t>
  </si>
  <si>
    <t>ч.5,п.22 Приложения</t>
  </si>
  <si>
    <t>0350120530</t>
  </si>
  <si>
    <t>Расходы на создание условий для беспрепятственного доступа маломобильных групп населения к объектам городской инфраструктуры</t>
  </si>
  <si>
    <t>0330120530</t>
  </si>
  <si>
    <t>Расходы на реализацию мероприятия "Создание условий для беспрепятственного доступа маломобильных групп населения к объектам городской инфраструктуры"</t>
  </si>
  <si>
    <t>03301L0270</t>
  </si>
  <si>
    <t>0360160040</t>
  </si>
  <si>
    <t>Субсидии на поддержку социально ориентированных некоммерческих организаций</t>
  </si>
  <si>
    <t>0320760040</t>
  </si>
  <si>
    <t>Субсидия на поддержку социально ориентированных некоммерческих организаций</t>
  </si>
  <si>
    <t xml:space="preserve"> ч.1,п.26,ч.5, п.23 Приложения</t>
  </si>
  <si>
    <t>0370120510</t>
  </si>
  <si>
    <t>Расходы на организацию и проведение мероприятий, посвященных знаменательным и памятным датам</t>
  </si>
  <si>
    <t>ч.1,п.26,ч.5, п.23 Приложения</t>
  </si>
  <si>
    <t>0320820510</t>
  </si>
  <si>
    <t>Расходы на реализацию мероприятия "Проведение мероприятий для отдельных категорий граждан"</t>
  </si>
  <si>
    <t>ст.12,ч.1,п.15</t>
  </si>
  <si>
    <t xml:space="preserve">Решение Ставропольской городской Думы от 28.03.2007 № 42
"О Положении о Почетном гражданине города Ставрополя"
</t>
  </si>
  <si>
    <t>ст.4,ч.2 в целом, ст.5 Приложения</t>
  </si>
  <si>
    <t>Предоставление мер социальной поддержки Почетным гражданам города Ставрополя</t>
  </si>
  <si>
    <t>4.03.01.0.010</t>
  </si>
  <si>
    <t>осуществление мероприятий, предусмотренных Федеральным законом «О донорстве крови и ее компонентов»</t>
  </si>
  <si>
    <t xml:space="preserve">Федеральный закон от 20.07.2012 № 125-ФЗ  "О донорстве крови и ее компонентов"
</t>
  </si>
  <si>
    <t>ст.25,ч.9</t>
  </si>
  <si>
    <t xml:space="preserve">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t>
  </si>
  <si>
    <t>ст.1,п.22</t>
  </si>
  <si>
    <t>ст.3, ч.1, п.2 Приложения</t>
  </si>
  <si>
    <t>0310152200</t>
  </si>
  <si>
    <t>Ежегодная денежная выплата лицам, награжденным нагрудным знаком «Почетный донор России»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</si>
  <si>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</si>
  <si>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 xml:space="preserve">1) Федеральный закон от 24.11.1995 № 181-ФЗ "О социальной защите инвалидов в Российской Федерации",                                                        2)  Постановление Правительства Российской Федерации от 12.12.2007 № 861 "Об утверждении методики распределения субвеций из федерального бюджета между бюджетами субъектов Российской Федерации на оплату жилищно-коммунальных услуг  отдельным категорям граждан и Правил предоставления субвенций из федерального бюджета"
</t>
  </si>
  <si>
    <t>1) ст.17, абз.13,               2) ч.4, абз.2,4 Правил</t>
  </si>
  <si>
    <t>1) 27.11.1995     2)01.01.2008</t>
  </si>
  <si>
    <t xml:space="preserve">1)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2) Постановление Правительства Ставропольского края от 17.09.2008 № 145 "О предоставлении мер социальной поддержки по оплате жилого помещения и коммунальных услуг отдельным категориям граждан в Ставропольском крае в денежной форме"
</t>
  </si>
  <si>
    <t xml:space="preserve">1) ст.1, п.1,           2) п.2             </t>
  </si>
  <si>
    <t>1) 01.01.2010, 2) 25.09.2008</t>
  </si>
  <si>
    <t>ст.3,ч.1, п.1 Приложения</t>
  </si>
  <si>
    <t>0310152500</t>
  </si>
  <si>
    <t xml:space="preserve">Оплата жилищно- коммунальных услуг отдельным категориям граждан </t>
  </si>
  <si>
    <t xml:space="preserve">1) Федеральный закон от 24.11.1995 № 181-ФЗ "О социальной защите инвалидов в Российской Федерации",                                                                     2)  Постановление Правительства Российской Федерации от 12.12.2007 № 861 "Об утверждении методики распределения субвеций из федерального бюджета между бюджетами субъектов Российской Федерации на оплату жилищно-коммунальных услуг  отдельным категорям граждан и Правил предоставления субвенций из федерального бюджета"
</t>
  </si>
  <si>
    <t>1) ст.17, абз.13,               2) ч.4, абз.2,3,4 Правил</t>
  </si>
  <si>
    <t xml:space="preserve">1) Федеральный закон от 24.11.1995 № 181-ФЗ "О социальной защите инвалидов в Российской Федерации",                                                   2)  Постановление Правительства Российской Федерации от 12.12.2007 № 861 "Об утверждении методики распределения субвеций из федерального бюджета между бюджетами субъектов Российской Федерации на оплату жилищно-коммунальных услуг  отдельным категорям граждан и Правил предоставления субвенций из федерального бюджета"
</t>
  </si>
  <si>
    <t>ст.17, абз.13</t>
  </si>
  <si>
    <t xml:space="preserve">1)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t>
  </si>
  <si>
    <t>1) ст.1, п.1,           2) п.2</t>
  </si>
  <si>
    <t xml:space="preserve">Федеральный закон от 12.01.1995 № 5-ФЗ "О ветеранах"
</t>
  </si>
  <si>
    <t>ст.16, ч.1</t>
  </si>
  <si>
    <t xml:space="preserve">1)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2) Постановление Правительства Ставропольского края от 17.09.2008 № 145 "О предоставлении мер социальной поддержки по оплате жилого помещения и коммунальных услуг отдельным категориям граждан в Ставропольском крае в денежной форме"
</t>
  </si>
  <si>
    <t>1) р.1,ст.5,                      2) ст.15,                     3)п.1, абз.5,                    4) п.1, абз.2</t>
  </si>
  <si>
    <t>1) 15.05.1991, 2) 02.12.1998, 3) 12.03.2007, 4) 01.01.2005</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</si>
  <si>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оплату жилищно-коммунальных услуг отдельным категориям граждан за счет средств федерального бюджета</t>
  </si>
  <si>
    <t xml:space="preserve">1) 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3)Постановление Правительства Ставропольского края от 02.06.2006 № 84-П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
</t>
  </si>
  <si>
    <t>1) ст.4, ч.2, п.2, 2) ст.1, п.11,     3) п.1, п.п. 1.1</t>
  </si>
  <si>
    <t>1) 13.04.2006, 2) 01.01.2010, 3) 20.07.2006</t>
  </si>
  <si>
    <t>ст.3 ,ч.1, п.16 Приложения</t>
  </si>
  <si>
    <t>0310176320</t>
  </si>
  <si>
    <t>Ежемесячная доплата к пенсии гражданам, ставшим инвалидами при исполнении служебных обязанностей в районах боевых действий</t>
  </si>
  <si>
    <t>0310178240</t>
  </si>
  <si>
    <t xml:space="preserve">Ежемесячная доплата к пенсии гражданам, ставшим инвалидами при исполнении служебных обязанностей в районах боевых действий </t>
  </si>
  <si>
    <t xml:space="preserve">1) Федеральный закон от 29.12.2004 № 188-ФЗ "Жилищный кодекс Российской Федерации",                                                                        2) Постановление Правительства Российской Федерации от 14.12.2005 № 761 "О предоставлении субсидий на оплату жилого помещения и коммунальных услуг"
</t>
  </si>
  <si>
    <t>1) ст.159,                        2) ст.1.,п.7, абз. 2 Приложения</t>
  </si>
  <si>
    <t>1) 03.01.2005, 2) 19.12.2005</t>
  </si>
  <si>
    <t xml:space="preserve">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t>
  </si>
  <si>
    <t>ст.1,п.5</t>
  </si>
  <si>
    <t>ст.3,ч.1, п.8 Приложения</t>
  </si>
  <si>
    <t>0310176300</t>
  </si>
  <si>
    <t>Предоставление гражданам субсидии на оплату жилого помещения и коммунальных услуг</t>
  </si>
  <si>
    <t>0310178260</t>
  </si>
  <si>
    <t xml:space="preserve">Федеральный закон от 19.05.1995 № 81-ФЗ "О государственных пособиях гражданам, имеющим детей"
</t>
  </si>
  <si>
    <t>ст.3, абз. 2,3,4,5</t>
  </si>
  <si>
    <t>ст.3,ч.1, п.3, п.п. а,б,в,г Приложения</t>
  </si>
  <si>
    <t>0310253800</t>
  </si>
  <si>
    <t>Выплаты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</si>
  <si>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ст.3, абз. 6</t>
  </si>
  <si>
    <t>ст.1, п.8</t>
  </si>
  <si>
    <t>ст.3.,ч.1, п.12 Приложения</t>
  </si>
  <si>
    <t>0310276270</t>
  </si>
  <si>
    <t>Ежемесячное пособие на ребенка</t>
  </si>
  <si>
    <t>ст.22</t>
  </si>
  <si>
    <t xml:space="preserve">1) Закон Ставропольского края от 07.12.2004 № 103-кз "О мерах социальной поддержки ветеранов",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
</t>
  </si>
  <si>
    <t>1) ст.4, п.1.п.п.1, 2) ст.1, п.6, 3)п.1, п.п. 1.1</t>
  </si>
  <si>
    <t>1) 01.01.2005, 2) 01.01.2010, 3) 30.01.2009</t>
  </si>
  <si>
    <t>ст.3.,ч.1, п.10 Приложения</t>
  </si>
  <si>
    <t>0310176310</t>
  </si>
  <si>
    <t>Ежемесячные денежные выплаты ветеранам труда и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</si>
  <si>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0310178210</t>
  </si>
  <si>
    <t>Обеспечение мер социальной поддержки ветеранов труда и тружеников тыла</t>
  </si>
  <si>
    <t>ст.20</t>
  </si>
  <si>
    <t>1) ст.3, п.1.п.п.1, 2) ст.1, п.6, 3)п.1, п.п. 1.1</t>
  </si>
  <si>
    <t xml:space="preserve">Федеральный закон от 18.10.1991 № 1761-1-ФЗ "О реабилитации жертв политических репрессий"
</t>
  </si>
  <si>
    <t>ст.16</t>
  </si>
  <si>
    <t xml:space="preserve">1) Закон Ставропольского края от 07.12.2004 № 100-кз "О мерах социальной поддержки жертв политических репрессий",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
</t>
  </si>
  <si>
    <t>1) ст.3,п.1,п.п.а, 2) ст.1, п.7, 3) п.1, п.п.1.1</t>
  </si>
  <si>
    <t>ст.3,,ч.1, п.11 Приложения</t>
  </si>
  <si>
    <t>0310176230</t>
  </si>
  <si>
    <t>Предоставление мер социальной поддержки  реабилитированным лицам и лицам, признанным пострадавшими от политических репрессий</t>
  </si>
  <si>
    <t>0310178230</t>
  </si>
  <si>
    <t>Обеспечение мер социальной поддержки  реабилитированных лиц и лиц, признанных пострадавшими от политических репрессий</t>
  </si>
  <si>
    <t>ст.19,ч..2, абз.1,ч.5 в целом</t>
  </si>
  <si>
    <t>ст.3 ,ч.1, п.10 Приложения</t>
  </si>
  <si>
    <t>0310176220</t>
  </si>
  <si>
    <t>Предоставление мер социальной поддержки ветеранам труда Ставропольского края и лицам, награжденным медалью «Герой труда Ставрополья»</t>
  </si>
  <si>
    <t>0310178220</t>
  </si>
  <si>
    <t>Обеспечение мер социальной поддержки ветеранов труда Ставропольского края</t>
  </si>
  <si>
    <t>1) ст.4, ч.2, п.3, 2) ст.1, п.12,     3) п.1, п.п. 1.1</t>
  </si>
  <si>
    <t>ст.21,п.1, п.п. 9</t>
  </si>
  <si>
    <t xml:space="preserve">1) 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
</t>
  </si>
  <si>
    <t>ст.3,ч.1, п.17 Приложения</t>
  </si>
  <si>
    <t>0310176330</t>
  </si>
  <si>
    <t>Ежемесячные денежные выплаты семьям погибших ветеранов боевых действий</t>
  </si>
  <si>
    <t>0310178250</t>
  </si>
  <si>
    <t>Ежемесячная денежная выплата семьям погибших ветеранов боевых действий</t>
  </si>
  <si>
    <t xml:space="preserve">Федеральный закон от 17.07.1999 № 178-ФЗ "О государственной социальной помощи"
</t>
  </si>
  <si>
    <t xml:space="preserve">1) Закон Ставропольского края от 19.11.2007 № 56-кз "О государственной социальной помощи населению в Ставропольском крае",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21.05.2008 № 79-П "Об утверждении Положения о размере, условиях и порядке назначения и выплаты государственной социальной помощи населению в Ставропольском крае"
</t>
  </si>
  <si>
    <t>1) ст.10, п.1,       2) ст.1, п.13,     3) п.1</t>
  </si>
  <si>
    <t>1) 01.01.2008, 2) 01.01.2010, 3) 21.05.2008</t>
  </si>
  <si>
    <t>ст.3,ч.1, п.19 Приложения</t>
  </si>
  <si>
    <t>0310176240</t>
  </si>
  <si>
    <t>Предоставление государственной социальной помощи малоимущим семьям и малоимущим одиноко проживающим гражданам</t>
  </si>
  <si>
    <t xml:space="preserve">1)Закон Ставропольского края от 27.12.2012 № 123-кз "О мерах социальной поддержки многодетных семей",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
</t>
  </si>
  <si>
    <t>1) ст.3,ч.1, п.4,  2) ст.1, п.9,           3) п.1,п.п.1.1</t>
  </si>
  <si>
    <t>1) 30.12.2012, 2) 01.01.2010, 3) 20.07.2006</t>
  </si>
  <si>
    <t>ст.3.,ч.1, п.13 Приложения</t>
  </si>
  <si>
    <t>0310276280</t>
  </si>
  <si>
    <t>Предоставление мер социальной поддержки многодетным семьям</t>
  </si>
  <si>
    <t>0310278280</t>
  </si>
  <si>
    <t>Выплата ежемесячной денежной компенсации на каждого ребенка в возрасте до 18 лет многодетным семьям</t>
  </si>
  <si>
    <t>ст.3 ,ч.1, п.20 Приложения</t>
  </si>
  <si>
    <t>0310277190</t>
  </si>
  <si>
    <t>Выплата ежегодной денежной компенсации многодетным семьям на каждого из детей не старше 18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t>
  </si>
  <si>
    <t>226</t>
  </si>
  <si>
    <t xml:space="preserve">1)Закон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
</t>
  </si>
  <si>
    <t>1) ст.4,ч.2, п.1,  2) ст.1, п.10,           3) п.1,п.п.1.1</t>
  </si>
  <si>
    <t>ст.3,ч.1, п.15 Приложения</t>
  </si>
  <si>
    <t>0310276260</t>
  </si>
  <si>
    <t>Выплата ежегодного социального пособия на проезд  (учащимся)студентам</t>
  </si>
  <si>
    <t>ст.3, абз. 8,9</t>
  </si>
  <si>
    <t>ст.1, п.3</t>
  </si>
  <si>
    <t>ст.3,ч.1, п.3 Приложения</t>
  </si>
  <si>
    <t>0310252700</t>
  </si>
  <si>
    <t xml:space="preserve">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t>
  </si>
  <si>
    <t xml:space="preserve">1) Федеральный закон от 25.04.2002 № 40-ФЗ "Об обязательном страховании гражданской ответственности владельцев транспортных средств",                                                                                                2) Постановление Правительства Российской Федерации от 19.08.2005 № 528 "О порядке предоставления из федерального бюджета субвенций бюджетам субъектов Российской Федерации на реализацию полномочий по выплате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уплаченной ими страховой премии по договору обязательного страхования гражданской ответственности владельцев транспортных средств"
</t>
  </si>
  <si>
    <t>1) ст.17,                           2) п.1</t>
  </si>
  <si>
    <t>1) 01.07.2003, 2) п.1</t>
  </si>
  <si>
    <t>ст.1, п.4</t>
  </si>
  <si>
    <t>ст.3,ч.1, п.7 Приложения</t>
  </si>
  <si>
    <t>0310152800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</si>
  <si>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 40-ФЗ "Об обязательном страховании гражданской ответственности владельцев трвнспортных средств"</t>
  </si>
  <si>
    <t>Указ Президента Российской Федерации от 07.05.2012 № 606 "О мерах по реализации демографической политики Российской Федерации"</t>
  </si>
  <si>
    <t>ст.1, п.21</t>
  </si>
  <si>
    <t>ст.3,ч.1, п.14 Приложения</t>
  </si>
  <si>
    <t>0310250840</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</si>
  <si>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</si>
  <si>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03102R0840</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</si>
  <si>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краевого бюджета</t>
  </si>
  <si>
    <t xml:space="preserve">Федеральный закон от 29.12.2004 № 188-ФЗ "Жилищный кодекс Российской Федерации"
</t>
  </si>
  <si>
    <t>ст.169, ч.2.1</t>
  </si>
  <si>
    <t xml:space="preserve">1) Закон Ставропольского края от 28.06.2013 № 57-кз "Об организации проведения капитального ремонта общего имущества в многоквартирных домах, расположенных на территории Ставропольского края",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t>
  </si>
  <si>
    <t>1) 29.06.2013, 2) 01.01.2010</t>
  </si>
  <si>
    <t>ст.3.,ч.1, п.21 Приложения</t>
  </si>
  <si>
    <t>0310177220</t>
  </si>
  <si>
    <t>Предоставление компенсации расходов на уплату взноса на капитальный ремонт общего имущества в многоквартирном доме отдельным категориям граждан</t>
  </si>
  <si>
    <t>0310154620</t>
  </si>
  <si>
    <t>0310178270</t>
  </si>
  <si>
    <t>4.04.01.0.050</t>
  </si>
  <si>
    <t>на предоставление материальной и иной помощи для погребения</t>
  </si>
  <si>
    <t xml:space="preserve">Федеральный закон от 12.01.1996 № 8-ФЗ "О погребении и похоронном деле"
</t>
  </si>
  <si>
    <t>ст.10, ч.2, абз. 4</t>
  </si>
  <si>
    <t xml:space="preserve">Закон Ставропольского края от 08.06.2015 № 62-кз "О некоторых вопросах погребения и похоронного дела в Ставропольском крае"
</t>
  </si>
  <si>
    <t>ст.3</t>
  </si>
  <si>
    <t>ст.3,ч.4, п.5 Приложения</t>
  </si>
  <si>
    <t>0310176250</t>
  </si>
  <si>
    <t>Выплата социального пособия на погребение</t>
  </si>
  <si>
    <r>
      <t>ст.1, п.3</t>
    </r>
    <r>
      <rPr>
        <vertAlign val="superscript"/>
        <sz val="10"/>
        <rFont val="Times New Roman"/>
        <family val="1"/>
        <charset val="204"/>
      </rPr>
      <t>1</t>
    </r>
  </si>
  <si>
    <r>
      <t>1) ст.3,ч.1, п.7,  2) ст.1, п.9</t>
    </r>
    <r>
      <rPr>
        <vertAlign val="superscript"/>
        <sz val="10"/>
        <rFont val="Times New Roman"/>
        <family val="1"/>
        <charset val="204"/>
      </rPr>
      <t>2</t>
    </r>
    <r>
      <rPr>
        <sz val="10"/>
        <rFont val="Times New Roman"/>
        <family val="1"/>
        <charset val="204"/>
      </rPr>
      <t>,          3) п.1,п.п.1.1</t>
    </r>
  </si>
  <si>
    <r>
      <t>1) ст.2,             2) ст.1,п.5</t>
    </r>
    <r>
      <rPr>
        <vertAlign val="superscript"/>
        <sz val="10"/>
        <rFont val="Times New Roman"/>
        <family val="1"/>
        <charset val="204"/>
      </rPr>
      <t>2</t>
    </r>
  </si>
  <si>
    <r>
      <t>1) ст.2,                2) ст.1,п.5</t>
    </r>
    <r>
      <rPr>
        <vertAlign val="superscript"/>
        <sz val="10"/>
        <rFont val="Times New Roman"/>
        <family val="1"/>
        <charset val="204"/>
      </rPr>
      <t>2</t>
    </r>
  </si>
  <si>
    <r>
      <t>1) ст.2,                            2) ст.1,п.5</t>
    </r>
    <r>
      <rPr>
        <vertAlign val="superscript"/>
        <sz val="10"/>
        <rFont val="Times New Roman"/>
        <family val="1"/>
        <charset val="204"/>
      </rPr>
      <t>2</t>
    </r>
  </si>
  <si>
    <t>комитет физической культуры и спорта администрации города Ставрополя</t>
  </si>
  <si>
    <t>Федераль ный закон от 06.10.2003 № 131-ФЗ "Об общих принципах организации местного самоуправления в Российской Федерации"</t>
  </si>
  <si>
    <t>ст.16, ч.1, п.13</t>
  </si>
  <si>
    <t>Закон Ставропольского края от 30.07.2013 № 72-кз "Об образова нии"</t>
  </si>
  <si>
    <t>ст.11, ч.1,2</t>
  </si>
  <si>
    <t>Постановление администрации города Ставрополя от 16.09.2010 № 2841 "Об утверждении Положения о порядке обеспечения условий для развития физической культуры и массового спорта, организации проведения официальных физкультурно-оздоровительных и спортивных мероприятий на территории города Ставрополя"</t>
  </si>
  <si>
    <t>р.3, абз.2, 3 Приложения</t>
  </si>
  <si>
    <t>0810111010</t>
  </si>
  <si>
    <t>Расходы на обеспечение деятельности (оказание услуг) муниципаль ных учреждений</t>
  </si>
  <si>
    <t>ст.19, ч.4</t>
  </si>
  <si>
    <t>0810177250</t>
  </si>
  <si>
    <t>Расходы на обеспечение выплаты работникам организаций минимально го размера оплаты труда</t>
  </si>
  <si>
    <t>Закон Ставропольского края от 30.07.2013 № 72-кз "Об образовании"</t>
  </si>
  <si>
    <t>Постановление администрации города Ставрополя от  18.08.2011 № 2338 "Об обеспечении первичных мер пожарной безопасности в границах города Ставрополя"</t>
  </si>
  <si>
    <t>р.3, п.3.1 Приложения</t>
  </si>
  <si>
    <t>02.11.2013, 09.04.2016</t>
  </si>
  <si>
    <t>Закон Ставропольского края от 30.07.2013 № 72 -кз"Об образова нии"</t>
  </si>
  <si>
    <t xml:space="preserve">Постановление администрации города Ставрополя от 06.04.2016 № 702
"Об обеспечении первичных мер пожарной безопасности в границах муниципального образования города Ставрополя Ставропольского края"
</t>
  </si>
  <si>
    <t>п.5 в целом, п.11 в целом Приложения</t>
  </si>
  <si>
    <t>ст.11, п.1,2</t>
  </si>
  <si>
    <t>р.3, абз.2,4 Приложения</t>
  </si>
  <si>
    <t>Федераль ный закон от 24.11.1995 № 181-ФЗ "О социальной защите инвалидов Российской Федерации"</t>
  </si>
  <si>
    <t>ст.15</t>
  </si>
  <si>
    <t>Закон Ставропольского края от 02.03.2005 № 12-кз "О местном самоуправлении в Ставропольс ком крае"</t>
  </si>
  <si>
    <t>ст.12, ч.1, п.15</t>
  </si>
  <si>
    <t>р.3, абз.2 Приложения</t>
  </si>
  <si>
    <t>Расходы на создание условий для беспрепятствен ного доступа маломобиль ных групп населения к объектам городской инфраструкту ры"</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</si>
  <si>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</si>
  <si>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 xml:space="preserve">Федераль ный закон от 04.12.2007 № 329-ФЗ "О физической культуре  и спорте в Российской Федерации" </t>
  </si>
  <si>
    <t>ст.9, ч.1, п. 1, пп.1.1, п. 4</t>
  </si>
  <si>
    <t>ст.12, ч.1, п.3</t>
  </si>
  <si>
    <t>Постановление администрации города Ставрополя от 13.04.2009 № 1096 "О создании муниципального учреждения физической культуры "Академия здорового образа жизни Василия Скакуна" города Ставрополя"</t>
  </si>
  <si>
    <t>п.1 Постановле ния</t>
  </si>
  <si>
    <t>0810211010</t>
  </si>
  <si>
    <t>0810277250</t>
  </si>
  <si>
    <t>ст.9, ч.1, п. 1, пп.1.1, п. 2, п. 3, п.3,  п.5, п.6, пп.6.2</t>
  </si>
  <si>
    <t>1) Закон Ставропольского края от 02.03.2005 № 12-кз "О местном самоуправле нии в Ставропольс ком крае" 2)Закон Ставропольского края от 23.06.2016 № 59-кз
"О физической культуре и спорте в Ставропольс ком крае"</t>
  </si>
  <si>
    <t>1) ст.9,ч.1 2)ст.12, п.3, п.4</t>
  </si>
  <si>
    <t>1) 05.03.2005 2)09.07.2016</t>
  </si>
  <si>
    <t>р.3, абз.1, 3 Приложения</t>
  </si>
  <si>
    <t>0820120420</t>
  </si>
  <si>
    <t>Расходы на реализацию мероприятий, направленных на развитие физической культуры и массового спорта</t>
  </si>
  <si>
    <t>ст.9, ч.1, пп.2</t>
  </si>
  <si>
    <t>Закон Ставропольского края от 23.06.2016 № 59-кз
"О физической культуре и спорте в Ставропольс ком крае"</t>
  </si>
  <si>
    <t>ст.12, п.3, п.4</t>
  </si>
  <si>
    <t>0820220440</t>
  </si>
  <si>
    <t>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t>
  </si>
  <si>
    <t>0820321060</t>
  </si>
  <si>
    <t>ст.9, ч.1, п.1, пп.1.1, п.3, п.4</t>
  </si>
  <si>
    <t>113</t>
  </si>
  <si>
    <t>ст.11, п.1</t>
  </si>
  <si>
    <t>0810311010</t>
  </si>
  <si>
    <t>Расходы на финансовое обеспечение государствен ного (муниципаль ного) задания на оказание государствен ный (муниципаль ных) услуг (выполнение работ)</t>
  </si>
  <si>
    <t>ст.9, ч.1, п.2, п.3, п.4</t>
  </si>
  <si>
    <t>Постановление администрации города Ставрополя от 06.05.2014 № 1610 "Об утверждении Порядка предоставления субсидии за счет средств бюджета города Ставрополя социально ориентированным некоммерческим организациям, осуществляющим в соответствии с учредительными документами деятельность в области физической культуры и спорта, на частичную компенсацию расходов, связанных с организацией, проведением и участием в спортивных соревнованиях и учебно-тренировочных мероприятиях спортивных команд и спортсменов по баскетболу, классическому и пляжному гандболу, стрелковым вида спорта, боксу"</t>
  </si>
  <si>
    <t>п. 2, п.5, п.7 Приложения</t>
  </si>
  <si>
    <t>0820460120</t>
  </si>
  <si>
    <t>Предоставление субсидий социально ориентирован ным некоммерчес ким организациям, осуществляю щим деятельность в области физической культуры и спорта на территории города Ставрополя</t>
  </si>
  <si>
    <t>0820460150</t>
  </si>
  <si>
    <t>Федераль ный закон от 06.10.2003 № 131-ФЗ "Об общих принципах организации местного самоуправ ления в Российской Федерации"</t>
  </si>
  <si>
    <t>ст.17, ч.1, п.3</t>
  </si>
  <si>
    <t>Закон Ставропольс кого края от 02.03.2005 №12-кз "О местном самоуправлении в Ставропольс ком крае"</t>
  </si>
  <si>
    <t>ст.12, п.1, пп.3</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</si>
  <si>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</si>
  <si>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ст. 2, п.2.1, п.п. 4, 5, 6, 11 Приложения</t>
  </si>
  <si>
    <t>7810010010</t>
  </si>
  <si>
    <t>Расходы на обеспечение функций органов местного самоуправле ния города Ставрополя</t>
  </si>
  <si>
    <t>Федеральный закон от 06.10.2003 № 131-ФЗ "Об общих принципах организации местного самоуправ ления в Российской Федерации"</t>
  </si>
  <si>
    <t>ст. 2, п.2.1, п.п. 1 Приложения</t>
  </si>
  <si>
    <t>01.04.2014, 02.02.2016</t>
  </si>
  <si>
    <t xml:space="preserve">1)Федеральный закон от 06.10.2003 № 131-ФЗ "Об общих принципах организации местного самоуправ ления в Российской Федерации" 2)Федеральный закон от 02.03.2007 № 25-ФЗ
"О муниципальной службе в Российской Федерации"
</t>
  </si>
  <si>
    <t>1) ст.17, ч.1, п.3 2)ст.23, ч.3</t>
  </si>
  <si>
    <t>1) 01.01.2009        2) 01.06.2007</t>
  </si>
  <si>
    <t xml:space="preserve">1) Закон Ставропольс кого края от 02.03.2005 №12-кз "О местном самоуправлении в Ставропольс ком крае"     2) Закон Ставропольского края от 24.12.2007 № 78-кз
"Об отдельных вопросах муниципальной службы в Ставропольском крае"
</t>
  </si>
  <si>
    <t>1) ст.12, п.1, пп.3     2)ст.11, ч.1, п.2</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</si>
  <si>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</si>
  <si>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                                        2) п.1, 2                                                                  3) п.1</t>
  </si>
  <si>
    <t>08.10.2014;                                      02.07.2011; 29.11.2011</t>
  </si>
  <si>
    <t>7810010020</t>
  </si>
  <si>
    <t>Расходы на выплаты по оплате труда работников органов местного самоуправле ния города Ставрополя</t>
  </si>
  <si>
    <t xml:space="preserve">Федеральный закон от 02.03.2007 № 25-ФЗ
"О муниципальной службе в Российской Федерации"
</t>
  </si>
  <si>
    <t>ст.23, ч.2</t>
  </si>
  <si>
    <t>ст.11, ч.2</t>
  </si>
  <si>
    <t xml:space="preserve"> Решение Ставропольской городской Думы от 11.05.2016 № 847 "Об Уставе муниципального образования  города Ставрополя Ставропольского края"                                                                                                                        </t>
  </si>
  <si>
    <t>ст.65 ч.3</t>
  </si>
  <si>
    <t>Федеральный закон от 02.03.2007 № 25-ФЗ
"О муниципальной службе в Российской Федерации"</t>
  </si>
  <si>
    <t>Закон Ставропольского края от 24.12.2007 № 78-кз
"Об отдельных вопросах муниципальной службы в Ставропольском крае"</t>
  </si>
  <si>
    <t>ст.11, ч.1, п.2</t>
  </si>
  <si>
    <t xml:space="preserve">Решение Ставропольской городской Думы от 29.10.2003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
</t>
  </si>
  <si>
    <t>Постановление администрации города Ставрополя от 02.02.2016 № 195 "О комитете физической культуры и спорта администрации города Ставрополя"</t>
  </si>
  <si>
    <t>п.7, 9 Приложения</t>
  </si>
  <si>
    <t>7810020050</t>
  </si>
  <si>
    <t>Расходы на выплаты на основании исполнитель ных листов судебных органов</t>
  </si>
  <si>
    <t xml:space="preserve">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</si>
  <si>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7810010050</t>
  </si>
  <si>
    <t xml:space="preserve">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</si>
  <si>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администрации Ленинского района города Ставрополя</t>
  </si>
  <si>
    <t xml:space="preserve">Федеральный закон от 06.10.2003 № 131- ФЗ  "Об общих принципах организации местного самоуправления в Российской Федерации" </t>
  </si>
  <si>
    <t>ст16, ч 1, п.3</t>
  </si>
  <si>
    <t xml:space="preserve">Закон Ставропольского края 02.03.2005 N 12-кз "О местном самоуправлении в Ставропольском крае" </t>
  </si>
  <si>
    <t xml:space="preserve">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 </t>
  </si>
  <si>
    <t>11 Б0120840</t>
  </si>
  <si>
    <t>Расходы на содержание объектов муниципальной казны города Ставрополя в части жилых помещений</t>
  </si>
  <si>
    <t xml:space="preserve"> 4.01.00.0.003</t>
  </si>
  <si>
    <t>Федеральный закон от 06.10.2003 № 131- ФЗ  "Об общих принципах организации местного самоуправления в Российской Федерации"</t>
  </si>
  <si>
    <t>11 Б0121120</t>
  </si>
  <si>
    <t xml:space="preserve">Расходы на уплату взносов на кап.ремонт общего имущества в многоквартирных домах </t>
  </si>
  <si>
    <t xml:space="preserve">  4.01.00.0.003</t>
  </si>
  <si>
    <t xml:space="preserve">Закон Ставропольского края от 02.03.2005 N 12-кз "О местном самоуправлении в Ставропольском крае" </t>
  </si>
  <si>
    <t>8020021120</t>
  </si>
  <si>
    <t>Расходы на уплату взносов на кап.ремонт общего имущества в многоквартирных домах в соответствии с постановлением Правительства СК от 29 мая 2014 г. № 225-п«О региональной программе«Кап.ремонт общего имущества в многоквартирных домах, расположенных на территории СК на 2014 – 2043 г.»</t>
  </si>
  <si>
    <t>8020021270</t>
  </si>
  <si>
    <t>Расходы на проведение работ по ремонту помещений избирательных участков, являющихся муниципальной собственностью города Ставрополя</t>
  </si>
  <si>
    <t>0410120190</t>
  </si>
  <si>
    <t>Расходы на проведение капитального ремонта муниципального жилищного фонда</t>
  </si>
  <si>
    <t>243</t>
  </si>
  <si>
    <t>0410120200</t>
  </si>
  <si>
    <t>Расходы на мероприятия в области жилищного хозяйства</t>
  </si>
  <si>
    <t>4.01.00.0.005</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</si>
  <si>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</si>
  <si>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ст16, ч 1, п.5</t>
  </si>
  <si>
    <t xml:space="preserve">1) Решение Ставропольской городской Думы от 07.12.2011 № 127 "О муниципальном дорожном фонде города Ставрополя" </t>
  </si>
  <si>
    <t xml:space="preserve">1) п.2     </t>
  </si>
  <si>
    <t>0420220130</t>
  </si>
  <si>
    <t>Проектирование, строительство, реконструкция, ремонт и содержание автомобильных дорог общего пользования местного значения</t>
  </si>
  <si>
    <t>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</si>
  <si>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2)п.2абз2,3Приложения</t>
  </si>
  <si>
    <t>0420221090</t>
  </si>
  <si>
    <t>0420221030</t>
  </si>
  <si>
    <t>Создание условий для организации досуга и обеспечения жителей городского округа услугами организаций культуры</t>
  </si>
  <si>
    <t>ст16, ч 1, п.17</t>
  </si>
  <si>
    <t>Постановление администрации города Ставрополя от 15.05.2015 № 890 "Об утверждении положений об администрациях районов города Ставрополя""</t>
  </si>
  <si>
    <t>п.3.1, пп 3.1.5</t>
  </si>
  <si>
    <t>0710121130</t>
  </si>
  <si>
    <t>Расходы на праздничное оформление города Ставрополя посредством лайтбоксов, установленных на остановочных пунктах</t>
  </si>
  <si>
    <t>4.01.00.0.027</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</si>
  <si>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</si>
  <si>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ст16, ч 1, п.24</t>
  </si>
  <si>
    <t>ст.38 ч.4</t>
  </si>
  <si>
    <t xml:space="preserve">                                                                                                                                                                                                                                                                                                                                                                                                                                                                                            20.06.2012</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</si>
  <si>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наименованием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</si>
  <si>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Постановление администрации города Ставрополя от 15.05.2015 № 890 "Об утверждении положений об администрациях районов города Ставрополя"</t>
  </si>
  <si>
    <t>п1.4</t>
  </si>
  <si>
    <t>8010020050</t>
  </si>
  <si>
    <t>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</si>
  <si>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п.2   абз  2,3 Приложения</t>
  </si>
  <si>
    <t>0420220820</t>
  </si>
  <si>
    <t>Расходы на ремонт и содержание внутриквартальных автомобильных дорог общего пользования местного значения</t>
  </si>
  <si>
    <t xml:space="preserve">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</si>
  <si>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ст16, ч 1, п.25</t>
  </si>
  <si>
    <t>ст23 ч.6</t>
  </si>
  <si>
    <t>0430420780</t>
  </si>
  <si>
    <t>Расходы на проведение мероприятий по озеленению территории города Ставрополя</t>
  </si>
  <si>
    <t xml:space="preserve">Решение Ставропольской городской Думы от 30.05.2012 № 220 "Правила благоустройства территории муниципального образования города Ставрополя" </t>
  </si>
  <si>
    <t>0430421070</t>
  </si>
  <si>
    <t>ст.23 ч.6</t>
  </si>
  <si>
    <t xml:space="preserve">Закон Ставропольского края от 01.08.97 N 22-кз "О статусе административного центра Ставропольского края" </t>
  </si>
  <si>
    <t>ст.10, ч.1</t>
  </si>
  <si>
    <t>п.3.3,  пп 3.3.1</t>
  </si>
  <si>
    <t>0430420800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</si>
  <si>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t>
  </si>
  <si>
    <t>0430421080</t>
  </si>
  <si>
    <t xml:space="preserve">Федеральный закон от 02.03.2007 № 25 - ФЗ "О муниципальной службе в Российской Федерации" </t>
  </si>
  <si>
    <t xml:space="preserve">Закон Ставропольского края 24.12.2007 N 78-кз"Об отдельных вопросах муниципальной службы в Ставропольском крае" </t>
  </si>
  <si>
    <t>Решение Ставропольской городской Думы от 30.09.2014 № 553 "Об утверждении положений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</si>
  <si>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8010010050</t>
  </si>
  <si>
    <t>ст.11,ч.1 п.2</t>
  </si>
  <si>
    <t>Решение Ставропольской городской Думы от 29.10.2003 №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</si>
  <si>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п.2 Приложение</t>
  </si>
  <si>
    <t>8010010010</t>
  </si>
  <si>
    <t>ст17, ч 1, п.3</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</si>
  <si>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</si>
  <si>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ст.2 п.2.1 п.п. 5, 6, 7, 11 Приложения</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</si>
  <si>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</si>
  <si>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 xml:space="preserve">1) Федеральный закон от 02.03.2007 № 25 - ФЗ "О муниципальной службе в Российской Федерации" </t>
  </si>
  <si>
    <t>1)ст.22 ч. 1</t>
  </si>
  <si>
    <t xml:space="preserve">1)Закон Ставропольского края 24.12.2007 N 78-кз"Об отдельных вопросах муниципальной службы в Ставропольском крае" </t>
  </si>
  <si>
    <t>ст. 10 в целом</t>
  </si>
  <si>
    <t xml:space="preserve">1)Решение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</si>
  <si>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 xml:space="preserve">1) п.1                                                                                                                                                                 </t>
  </si>
  <si>
    <t xml:space="preserve">1)08.10.2014                                                                                                                                                             </t>
  </si>
  <si>
    <t>8010010020</t>
  </si>
  <si>
    <t xml:space="preserve">2)Федеральный закон от 06.10.2003 № 131- ФЗ  "Об общих принципах организации местного самоуправления в Российской Федерации" </t>
  </si>
  <si>
    <t>2)ст17, ч 1, п.3</t>
  </si>
  <si>
    <t xml:space="preserve">2) Закон Ставропольского края от 02.03.2005 N 12-кз "О местном самоуправлении в Ставропольском крае" </t>
  </si>
  <si>
    <t>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</si>
  <si>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 xml:space="preserve"> 2) п.1,п.п.1.1,1.2,п.2                                                                   </t>
  </si>
  <si>
    <t xml:space="preserve">2)02.07.2011                                                              </t>
  </si>
  <si>
    <t>3) Постановление администрации г. Ставрополя от 15.11.2011 N 3223
(ред. от 11.01.2017)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</si>
  <si>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 xml:space="preserve">                                                              3) п.2</t>
  </si>
  <si>
    <t xml:space="preserve">                                                                          3)29.11.2011</t>
  </si>
  <si>
    <t>1)Решение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 Ставрополя от 15.11.2011 N 3223
(ред. от 11.01.2017)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</si>
  <si>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                                                                                                                                                                 2) п.1,п.п.1.1,1.2,п.2                                                                   3) п.2</t>
  </si>
  <si>
    <t>1) 08.10.2014                                                                                                                                                               2) 02.07.2011                                                                                                                                                                                       3) 29.11.2011</t>
  </si>
  <si>
    <t xml:space="preserve"> ст19, ч 5</t>
  </si>
  <si>
    <t xml:space="preserve">Закон Ставропольского края от 05.03.2007 № 8-кз"О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комиссий по делам несовершеннолетних и защите их прав и организации деятельности таких комиссий" </t>
  </si>
  <si>
    <t>ст.6, ч.1</t>
  </si>
  <si>
    <t>1)Постановление главы города от 30 мая 2013 № 1585 "Об образовании комиссий по делам несовершеннолетних и защите их прав в городе Ставрополе"                                2)Постановление администрации г.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t>
  </si>
  <si>
    <t xml:space="preserve">                              1) п.1 пп.1.3, п.2.2                                                                    2) п. 2.3</t>
  </si>
  <si>
    <t>8010076360</t>
  </si>
  <si>
    <t>Расходы на осуществление переданных государственных пономочий Ставропольского края по организации деятельности комиссий по делам несовершеннолетних и защите их прав</t>
  </si>
  <si>
    <t xml:space="preserve"> ст16.1, ч 1 п.4</t>
  </si>
  <si>
    <t>Закон Ставропольского края 28.02.2008 N 10-кз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t>
  </si>
  <si>
    <t>ч.3 п3.1, пп3.4.3</t>
  </si>
  <si>
    <t>8010076200</t>
  </si>
  <si>
    <t>4.04.01.0.095</t>
  </si>
  <si>
    <t>Проведение Всероссийской сельскохозяйственной переписи в 2016 году</t>
  </si>
  <si>
    <t xml:space="preserve">Федеральный закон от 21.07.2005 № 108 - ФЗ "О Всероссийской сельскохозяйственной переписи" </t>
  </si>
  <si>
    <t>ст 9, ч.4</t>
  </si>
  <si>
    <t xml:space="preserve">Закон Ставропольского края от 21.06.2006 № 39-кз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на подготовку проведения Всероссийской сельскохозяйственной переписи" </t>
  </si>
  <si>
    <t>ст.4, ч.1, п 1</t>
  </si>
  <si>
    <t>Постановление администрации города Ставрополя от 18 февраля 2016 г. № 369 "О подготовке и проведени Всероссийской сельскохозяйственной переписи в 2016 году на территории муниципального образования города Ставрополя Ставропольского края"</t>
  </si>
  <si>
    <t>п.3, 4</t>
  </si>
  <si>
    <t>9810053910</t>
  </si>
  <si>
    <t>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t>
  </si>
  <si>
    <t>администрации Октябрьского района города Ставрополя</t>
  </si>
  <si>
    <t xml:space="preserve">   4.01.00.0.003</t>
  </si>
  <si>
    <t xml:space="preserve">1) Решение Ставропольской городской Думы от 07.12.2011 № 127 "О муниципальном дорожном фонде города Ставрополя"                      2) Постановление администрации города Ставрополя от 05.08.2016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</si>
  <si>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1) п.2                 2) п.2абз2,3 Приложения</t>
  </si>
  <si>
    <t>1) 01.01.2012                                                                2) 18.08.2016</t>
  </si>
  <si>
    <t>04.2.02.21090</t>
  </si>
  <si>
    <t>Расходы на содержание автомобильных дорог общего пользования местного значения</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</si>
  <si>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</si>
  <si>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ст16, ч 1, п.6</t>
  </si>
  <si>
    <t>81.2.00.20200</t>
  </si>
  <si>
    <t>4.01.00.0.010</t>
  </si>
  <si>
    <t xml:space="preserve">участие в предупреждении и ликвидации последствий чрезвычайных ситуаций в границах городского округа </t>
  </si>
  <si>
    <t>ст16,ч1, п.8</t>
  </si>
  <si>
    <t xml:space="preserve">Закон Ставропольского края от 02.03.2005 №12-кз                 "О местном самоуправлении в Ставропольском крае" </t>
  </si>
  <si>
    <t xml:space="preserve">Решение Ставропольской городской Думы от 24.06.2016 №876 "О дополнительных мерах социальной поддержки граждан, пострадавших в результате пожара, произошедшего 01 июня 2016 года в многоквартирном доме по адресу: город Ставрополь, улица Ясеновская, дом 56" </t>
  </si>
  <si>
    <t>03.2.01.80250</t>
  </si>
  <si>
    <t>Предоставление дополнительных мер социальной поддержки гражданам, пострадавшим в результате пожара, произошедшего 01 июня 2016 года в многоквартирном доме по адресу: город Ставрополь, улица Ясеновская, дом 56</t>
  </si>
  <si>
    <t>п.3.1, пп 3.1.6 Приложения 2</t>
  </si>
  <si>
    <t>03.2.05.21150</t>
  </si>
  <si>
    <t>Предоставление субсидии на частичное возмещение затрат, связанных с временным размещением граждан, пострадавших в результате пожара в жилом доме по ул. Ясеновская, 56 в городе Ставрополе, в гостинице "Эльбрус"</t>
  </si>
  <si>
    <t>п.3.1, пп 3.1.5 Приложения 2</t>
  </si>
  <si>
    <t>ст.38 ч.4 Приложения</t>
  </si>
  <si>
    <t>п1.4 Приложения 2</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</si>
  <si>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благоустройствуи периодичночть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наименование улиц и померами домов, размещение и содержание малых архитектурных форм), а также использования, охраны, защиты, воспроизводсива городских лесов, лесов особо охраняемых природных территорий, расположенных в границах городского округа</t>
  </si>
  <si>
    <t>п 3.3.4 Приложения 2</t>
  </si>
  <si>
    <t>04.3.04.20300</t>
  </si>
  <si>
    <t>ст23 ч.6 Приложения</t>
  </si>
  <si>
    <t>п.3.3,  пп 3.3.1 Приложения 2</t>
  </si>
  <si>
    <t>04.3.04.21080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</si>
  <si>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содержание центральной части города Ставрополя</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</si>
  <si>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наименованием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</si>
  <si>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 xml:space="preserve">Федеральный закон от 02.03.2007№ 25- ФЗ  "О муниципальной службе  в Российской Федерации" </t>
  </si>
  <si>
    <t>ст22,ч1</t>
  </si>
  <si>
    <t>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</si>
  <si>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81.1.00.77250</t>
  </si>
  <si>
    <t xml:space="preserve">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</si>
  <si>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</si>
  <si>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 xml:space="preserve">п.1,2 </t>
  </si>
  <si>
    <t>81.1.00.10010</t>
  </si>
  <si>
    <t>ст.22 ч. 1</t>
  </si>
  <si>
    <t>81.1.00.10020</t>
  </si>
  <si>
    <t xml:space="preserve">Закон Ставропольского края от 05.03.2007 № 8-кз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комиссий по делам несовершеннолетних и защите их прав и организации деятельности таких комиссий" </t>
  </si>
  <si>
    <t>Постановление главы города от 30 мая 2013 № 1585 "Об образовании комиссий по делам несовершеннолетних и защите их прав в городе Ставрополе"                2)Постановление администрации г.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t>
  </si>
  <si>
    <t>1) п.1 пп.1.3, п.2.2                 2) п. 2.3</t>
  </si>
  <si>
    <t>81.1.00.76360</t>
  </si>
  <si>
    <t>1) п.1 пп.1.3, п.2.2                  2) п. 2.3</t>
  </si>
  <si>
    <t>ч.3п.3.1, пп 3.4.3          Приложения 2</t>
  </si>
  <si>
    <t>81.1.00.76200</t>
  </si>
  <si>
    <t>98.1.00.53910</t>
  </si>
  <si>
    <t>Администрация Промышленного района города Ставрополя</t>
  </si>
  <si>
    <t>ст.6 приложения</t>
  </si>
  <si>
    <t>8220021270</t>
  </si>
  <si>
    <t>8220020200</t>
  </si>
  <si>
    <t>11Б0120840</t>
  </si>
  <si>
    <t xml:space="preserve">1) Решение Ставропольской городской Думы от 07.12.2011 № 127 "О муниципальном дорожном фонде города Ставрополя"   2)Постановление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</si>
  <si>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1)п.2 приложения 2)п.2,абз 2,3  Приложения</t>
  </si>
  <si>
    <t>1)01.01.2012 2)18.08.2016</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</si>
  <si>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содержание автомобильных дорог общего пользования местного значения</t>
  </si>
  <si>
    <t xml:space="preserve">1)Решение Ставропольской городской Думы от 07.12.2011 № 127 "О муниципальном дорожном фонде города Ставрополя" 2)Постановление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</si>
  <si>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04 2 02 20130</t>
  </si>
  <si>
    <t>Расходы содержание автомобильных дорог общего пользования местного значения</t>
  </si>
  <si>
    <t>ФЗ 131 "Об общих принципах организации местного самоуправления в Российской Федерации" 06.10.2003</t>
  </si>
  <si>
    <t xml:space="preserve">Постановление администрации города Ставрополя от 15.05.2015 № 890 "Об утверждении положений об администрациях районов города Ставрополя"                                      2)Постановление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</si>
  <si>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1) п 3,3 пп.3.3.12 Приложения 3 2)п.2,абз 2,3  Приложения</t>
  </si>
  <si>
    <t>1)15.05.2015 2)18.08.2016</t>
  </si>
  <si>
    <t>4.01.00.0.006</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</si>
  <si>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</si>
  <si>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8220021120</t>
  </si>
  <si>
    <t>4.01.00.0.015</t>
  </si>
  <si>
    <t>организация мероприятий по охране окружающей среды в границах городского округа</t>
  </si>
  <si>
    <t>п.3.1, пп 3.1.5 Приложения 3</t>
  </si>
  <si>
    <t xml:space="preserve">п. 3.3 в целом Приложения 3 </t>
  </si>
  <si>
    <t xml:space="preserve">                                                                                                                                                                                                                                                                                                                                                                                                                                                                                        20.06.2012</t>
  </si>
  <si>
    <t>Федеральный закон   от 6 октября 2003 № 131  "Об общих принципах организации местного самоуправления в Российской Федерации "</t>
  </si>
  <si>
    <t>гл.3 ст.16 ч.1 п.25</t>
  </si>
  <si>
    <t>Закон Ставропольского края от 2 марта 2005г. № 12 "О местном самоуправлении в Ставропольском крае"</t>
  </si>
  <si>
    <t>гл.3 ст.12 ч.1 п.15</t>
  </si>
  <si>
    <t>п.3.6, пп 3.6.16 Приложения 3</t>
  </si>
  <si>
    <t>п 3.6.16 Приложения 3</t>
  </si>
  <si>
    <t>Федеральный закон   от 6 октября 2003 № 131-ФЗ  "Об общих принципах организации местного самоуправления в Российской Федерации "</t>
  </si>
  <si>
    <t>Закон Ставропольского края от 2 марта 2005г. № 12-КЗ "О местном самоуправлении в Ставропольском крае"</t>
  </si>
  <si>
    <t>Постановление главы администрации города Ставрополя от 22.07.2003 № 4503 « О порядке проведения работ по сносу сухих и аварийных деревьев в городе Ставрополе»</t>
  </si>
  <si>
    <t>п.4</t>
  </si>
  <si>
    <t>Расходы на проведение работ по уходу за зелеными насаждениями</t>
  </si>
  <si>
    <t>8210010010</t>
  </si>
  <si>
    <t xml:space="preserve">1)Федеральный закон от 02.03.2007 № 25 - ФЗ "О муниципальной службе в Российской Федерации" 2)Федеральный закон от 06.10.2003 № 131- ФЗ  "Об общих принципах организации местного самоуправления в Российской Федерации" </t>
  </si>
  <si>
    <t>1)ст.22 ч.1 2)ст17, ч 1, п.3</t>
  </si>
  <si>
    <t>1) 01.06.2007 2) 01.01.2009</t>
  </si>
  <si>
    <t xml:space="preserve">1)Закон Ставропольского края 24.12.2007 N 78-кз"Об отдельных вопросах муниципальной службы в Ставропольском крае" 2)Закон Ставропольского края от 02.03.2005 N 12-кз "О местном самоуправлении в Ставропольском крае"  </t>
  </si>
  <si>
    <t>1)ст. 10 в целом 2)ст.9 ч.1</t>
  </si>
  <si>
    <t>1) 26.12.2007 2)05.03.2005</t>
  </si>
  <si>
    <t xml:space="preserve">1)Решение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2)Постановление администрации г.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        </t>
  </si>
  <si>
    <t>1) п.1               2) п.1 пп.1.1 1.2                           3) п.1</t>
  </si>
  <si>
    <t>1) 08.10.2014 2)02.07.2011 3)29.11.2011</t>
  </si>
  <si>
    <t>8210010020</t>
  </si>
  <si>
    <t>ст. 11 ч.1 п.2</t>
  </si>
  <si>
    <t>п.10.1 Приложения</t>
  </si>
  <si>
    <t>8210010050</t>
  </si>
  <si>
    <t>п1.4 Приложения 3</t>
  </si>
  <si>
    <t>8210020050</t>
  </si>
  <si>
    <t>Закон Ставропольского края от 5 марта 2007г. № 8-кз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t>
  </si>
  <si>
    <t>ст.1.6</t>
  </si>
  <si>
    <t>1)Постановление главы города от 30 мая 2013 № 1585 "Об образовании комиссий по делам несовершеннолетних и защите их прав в городе Ставрополе"                2)Постановление администрации г.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t>
  </si>
  <si>
    <t>1)п.1 пп.1.4    2)п. 2.3</t>
  </si>
  <si>
    <t>1)30.05.2013   2)26.08.2011, 12.01.2017</t>
  </si>
  <si>
    <t>8210076360</t>
  </si>
  <si>
    <t>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t>
  </si>
  <si>
    <t>Закон Ставропольского края от 5 марта 2007 г. № 8-кз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t>
  </si>
  <si>
    <t>Федеральный закон от 24 апреля 2008 № 48-ФЗ "Об опеке и попечительстве"</t>
  </si>
  <si>
    <t>ст.6 п.1 пп.1.1</t>
  </si>
  <si>
    <t>Закон Ставропольского края от 28 февраля 2008 г. № 10 -кз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t>
  </si>
  <si>
    <t xml:space="preserve">ст.6 </t>
  </si>
  <si>
    <t>ч.3п.3.1, пп 3.4.3 Приложения 3</t>
  </si>
  <si>
    <t>8210076200</t>
  </si>
  <si>
    <t>Закон Ставропольского края от 28 февраля 2008 г. № 10-кз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t>
  </si>
  <si>
    <t>Федеральный закон от 24 апреля 2008 № 48 -ФЗ "Об опеке и попечительстве"</t>
  </si>
  <si>
    <t xml:space="preserve">Закон Ставропольского края от 21.06.2006 г. № 39-кз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на подготовку проведения Всероссийской сельскохозяйственной переписи" </t>
  </si>
  <si>
    <t>Постановление администрации города Ставрополя от 18 февраля 2016 г. № 369 "Оподготовке и проведени Всероссийской сельскохозяйственной переписи в 2016 году на территории муниципального образования города Ставрополя Ставропольского края"</t>
  </si>
  <si>
    <t>Комитет городского хозяйства администрации города Ставрополя</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</si>
  <si>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</si>
  <si>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Федеральный закон  от 06.10.2003 № 131-ФЗ "Об общих принципах орагнов местного самоуправления в Российской Федерации "</t>
  </si>
  <si>
    <t>ст.16 ч.1 п.4</t>
  </si>
  <si>
    <t xml:space="preserve">Закон Ставропольского края от 02.03.2005 № 12-кз"О местном самоуправлении в Ставропольском крае"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</si>
  <si>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</si>
  <si>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  2  п.2 пп.2.1.4 Приложения</t>
  </si>
  <si>
    <t>17Б0220490</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</si>
  <si>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</si>
  <si>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 Закон Ставропольского края от 02.03.2005 № 12-кз"О местном самоуправлении в Ставропольском крае"                                       2) Соглашение от 29 декабря 2015 № 2-82 "О предоставлении субсидий бюджетам муниципальных образований Ставропольского края на реализацию мероприятий по модернизации (реконструкции или строительству) объектов жилищно-коммунального комплекса муниципальных образований Ставропольского края, включенных в муниципальные программы муниципальных образований Ставропольского края, в рамках реализации подпрограммы "Развитие жилищно-коммунального хозяйства Ставропольского края, защита населения и территории  Ставропольского края от чрезвычайных ситуаций" за счет средств бюджета Ставропольского края"</t>
  </si>
  <si>
    <t>1) ст.9 ч.1   2) п.1</t>
  </si>
  <si>
    <t>1) 05.03.2005 2) 29.12.2015</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</si>
  <si>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</si>
  <si>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 3 п.3 пп.3.1.55 абз.2 Приложения</t>
  </si>
  <si>
    <t>04 3 04 77060</t>
  </si>
  <si>
    <t>Реализация мероприятий по модернизации (реконструкции или строительству) объектов жилищно-коммунального комплекса</t>
  </si>
  <si>
    <t xml:space="preserve">1) Закон Ставропольского края от 02.03.2005 № 12-кз"О местном самоуправлении в Ставропольском крае"                                       2) Соглашение от 29 декабря 2015 № 2-82 "О предоставлении субсидий бюджетам муниципальных образований Ставропольского края на реализацию мероприятий по модернизации (реконструкции или строительству) объектов жилищно-коммунального комплекса муниципальных образований Ставропольского края, включенных в муниципальные программы муниципальных образований Ставропольского края, в рамках реализации подпрограммы "Развитие жилищно-коммунального хозяйства Ставропольского края, защита населения и территории  Ставропольского края от чрезвычайных ситуаций" за счет средств бюджета Ставропольского края"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</si>
  <si>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</si>
  <si>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 3 п.3.1 пп.3.1.55 абз.2 Приложения</t>
  </si>
  <si>
    <t xml:space="preserve">Закон Ставропольского края от 02.03.2005 № 12-кз "О местном самоуправлении в Ставропольском крае" </t>
  </si>
  <si>
    <t>ст. 2 п.2.1 пп.2.1.4 Приложения</t>
  </si>
  <si>
    <t>04 1 02 20220</t>
  </si>
  <si>
    <t>Расходы на мероприятия в области коммунального хозяйства</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</si>
  <si>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</si>
  <si>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ст.16 ч.1 п.5</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</si>
  <si>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</si>
  <si>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ст.3 п.3 пп.3.1.34Приложения          2) п. 2 абз. 1 Приложения</t>
  </si>
  <si>
    <t>1) 15.01.2014 2) 19.08.2016</t>
  </si>
  <si>
    <t>0420320570</t>
  </si>
  <si>
    <t>Обеспечение элементами обустройства автомобильных дорог общего пользования местного значения и организация обеспечения безпасности дорожного движения</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</si>
  <si>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</si>
  <si>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ст. 3 п.3 пп.3.1.32Приложения </t>
  </si>
  <si>
    <t>02Б0120560</t>
  </si>
  <si>
    <t>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</si>
  <si>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</si>
  <si>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п.3 пп.3.1.34Приложения 2) п. 2</t>
  </si>
  <si>
    <t>1) 15.01.2014 2) 18.08.2016</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</si>
  <si>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</si>
  <si>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п.3 пп.3.1.34Приложения 2) п. 2</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</si>
  <si>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</si>
  <si>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0420221180</t>
  </si>
  <si>
    <t>Проектирование, строительство и реконструкция автомобильных дорог общего пользования местного значения</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</si>
  <si>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</si>
  <si>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 3 п.3 пп.3.1.30 Приложения</t>
  </si>
  <si>
    <t xml:space="preserve">1) Закон Ставропольского края от 02.03.2005 № 12-кз "О местном самоуправлении в Ставропольском крае"                                                                    2) Соглашение от 29.02.2016 № рдт/16-24 "О предоставлении в 2016 году субсидий бюджету города Ставрополя на капитальный ремонт и ремонт дворовых территорий многоквартирных домов населеннных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 </t>
  </si>
  <si>
    <t>1) ст.9 ч.1   2) п.1.4</t>
  </si>
  <si>
    <t>1) 05.03.2005 2) 11.04.2016 31.12.2016</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</si>
  <si>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</si>
  <si>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 3 п.3 пп.3.1.30 Приложения</t>
  </si>
  <si>
    <t>04.2.02.76470</t>
  </si>
  <si>
    <t>Капитальный ремонт и ремонт дворовых территорий многоквартирных домов, проездов к дворовым территориям многоквартирных домов населенных пунктов за счет средств краевого бюджета</t>
  </si>
  <si>
    <t xml:space="preserve">1) Закон Ставропольского края от 02.03.2005 № 12-кз "О местном самоуправлении в Ставропольском крае"                       2) Соглашение от 29.02.2016 № рдт/16-24 "О предоставлении в 2016 году субсидий бюджету города Ставрополя на капитальный ремонт и ремонт дворовых территорий многоквартирных домов населеннных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  </t>
  </si>
  <si>
    <t>1) ст.9 ч.1 2) п. 1.4</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</si>
  <si>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</si>
  <si>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04.2.02.S6470</t>
  </si>
  <si>
    <t>Капитальный ремонт и ремонт дворовых территорий многоквартирных домов, проездов к дворовым территориям многоквартирных домов населенных пунктов за счет средств местного бюджета</t>
  </si>
  <si>
    <t>ст. 2 п.2 пп.2.1.5 Приложения</t>
  </si>
  <si>
    <t>04.2.02.20830</t>
  </si>
  <si>
    <t>Расходы на прочие мероприятия в области дорожного хозяйства</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</si>
  <si>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</si>
  <si>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ст. 3 п.3 пп.3.1.33 абз. 3 Приложения</t>
  </si>
  <si>
    <t>Реализация мероприятий государственной программы Российской Федерации «Доступная среда» на 2011 - 2020 годы за счет средств местного бюджета</t>
  </si>
  <si>
    <t>1)Закон Ставропольского края от 02.03.2005 № 12-кз "О местном самоуправлении в Ставропольском крае" ,                                                         2) Соглашение от 29.02.2016 № рнс/16-03 "О предоставлении в 2016 году субсидий бюджету города Ставрополя на капитальный ремонт и ремонт автомобильных дорог общего пользования местного значения в границах населенных пунктах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обеспечения безопасности дорожного движения " за счет средств дорожного фонда Ставропольского края</t>
  </si>
  <si>
    <t>1) ст.9 ч.1  2) п.1.1</t>
  </si>
  <si>
    <t xml:space="preserve">1) 05.03.2005 2) 15.07.2016 31.12.2016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</si>
  <si>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</si>
  <si>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04.2.02.76460</t>
  </si>
  <si>
    <t>Капитальный ремонт и ремонт автомобильных дорог общего пользования населенных пунктов за счет средств краевого бюджета</t>
  </si>
  <si>
    <t>04.2.02.S6460</t>
  </si>
  <si>
    <t>Капитальный ремонт и ремонт автомобильных дорог общего пользования населенных пунктов за счет средств местного бюджета</t>
  </si>
  <si>
    <t xml:space="preserve">Постановление администрации города Ставрополя от 30.04.2015            № 808 "Об утверждении Порядка предоставления за счет средств бюджета города Ставрополя субсидии на возмещение затрат организаций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 </t>
  </si>
  <si>
    <t>04.2.02.60090</t>
  </si>
  <si>
    <t>Предоставление субсидий на возмещение затрат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t>
  </si>
  <si>
    <t>ст.16 ч.1 п.6</t>
  </si>
  <si>
    <t xml:space="preserve">ст. 3 п.3 пп.3.1.77 Приложения   </t>
  </si>
  <si>
    <t>83.2.00.20200</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</si>
  <si>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</si>
  <si>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83.2.00.21310</t>
  </si>
  <si>
    <t>Возврат средств за квартиры, приобретенные с использованием средств государственной корпорации - Фонда содействия реформированию жилищно-коммунального хозяйства по программе переселения граждан из аварийного жилищного фонда в городе Ставрополе</t>
  </si>
  <si>
    <t>83.2.00.21320</t>
  </si>
  <si>
    <t>Возврат средств за квартиры, приобретенные с использованием средств бюджета Ставропольского края по программе переселения граждан из аварийного жилищного фонда в городе Ставрополе</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</si>
  <si>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</si>
  <si>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п.3 пп.3.1.77Приложения   </t>
  </si>
  <si>
    <t>06.2.01.76580</t>
  </si>
  <si>
    <t xml:space="preserve">Обеспечение мероприятий по предоставлению дополнительной площади жилья при переселении граждан из аварийного жилищного фонда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</si>
  <si>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</si>
  <si>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06.2.01.09502</t>
  </si>
  <si>
    <t>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t>
  </si>
  <si>
    <t xml:space="preserve">ст.16 ч.1 п. 6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</si>
  <si>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</si>
  <si>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п.3 пп.3.1.77 Приложения   </t>
  </si>
  <si>
    <t>06.2.01.09602</t>
  </si>
  <si>
    <t>Обеспечение мероприятий по переселению граждан из аварийного жилищного фонда города Ставрополя</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</si>
  <si>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</si>
  <si>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</si>
  <si>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19Б0109602</t>
  </si>
  <si>
    <t>Обеспечение мероприятий по переселению граждан из аварийного жилищного фонда в городе Ставрополе</t>
  </si>
  <si>
    <t xml:space="preserve">1) Закон Ставропольского края от 02.03.2005 № 12-кз "О местном самоуправлении в Ставропольском крае"                                                            2)  Соглашение от 23.08.2016 № МС/16-003  "О предоставлении в 2016 году субсидии бюджету муниципального образования города Ставрополя Ставропольского края на предоставление социальных выплат молодым семьям на приобретение жилья экономического класса или строительство индивидуального жилого дома экономического класса в рамках реализации подпрограмммы "Жилище" государственной программы Ставропольского края "Развитие градостроительства, строительства и архитектуры" </t>
  </si>
  <si>
    <t>1) ст.9 ч.1 2) п.2 пп.2.1.2</t>
  </si>
  <si>
    <t xml:space="preserve">1) 05.03.2005 2) 23.08.2016   31.12.2016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</si>
  <si>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</si>
  <si>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ст. 3 п.3 пп.3.1.76 Приложения   </t>
  </si>
  <si>
    <t>06.1.01.R0200</t>
  </si>
  <si>
    <t>Субсидии на предоставление молодым  семьям социальных выплат на приобретение (строительство) жилья за счет средств краевого бюджета</t>
  </si>
  <si>
    <t>с.9 ч.1</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</si>
  <si>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</si>
  <si>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06.1.01.90030</t>
  </si>
  <si>
    <t>Расходы на предоставление социальных выплат молодым семьям на приобретение (строительство) жилья</t>
  </si>
  <si>
    <t xml:space="preserve">1) Закон Ставропольского края от 02.03.2005 № 12-кз "О местном самоуправлении в Ставропольском крае"           2)  Соглашение от 23.08.2016 № МС/16-003  "О предоставлении в 2016 году субсидии бюджету муниципального образования города Ставрополя Ставропольского края на предоставление социальных выплат молодым семьям на приобретение жилья экономического класса или строительство индивидуального жилого дома экономического класса в рамках реализации подпрограмммы "Жилище" государственной программы Ставропольского края "Развитие градостроительства, строительства и архитектуры" </t>
  </si>
  <si>
    <t xml:space="preserve">1) 05.03.2005 2) 23.08.2016    31.12.2016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</si>
  <si>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</si>
  <si>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06.1.01.50200</t>
  </si>
  <si>
    <t>Предоставление молодым семьям социальных выплат на приобретение (строительство) жилья за счет средств федерального бюджета</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</si>
  <si>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</si>
  <si>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06.1.01.70200</t>
  </si>
  <si>
    <t>Субсидии на предоставление молодым семьям социальных выплат на пиробретение (строительство) жилья за счет средств краевого бюджета</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</si>
  <si>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</si>
  <si>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ст.3 п.3 пп.3.1.76 Приложения   </t>
  </si>
  <si>
    <t>06.1.01.L0200</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</si>
  <si>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</si>
  <si>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8320020950</t>
  </si>
  <si>
    <t>Снос аварийных многоквартирных домов, включенных в программы по переселению граждан из аварийных многоквартирных домов, реализовывавшихся в городе Ставрополе до 2014 года</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</si>
  <si>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</si>
  <si>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8320020930</t>
  </si>
  <si>
    <t>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2011 - 2013 годы"</t>
  </si>
  <si>
    <t>Постановление  администрации города Ставрополя от 06.05.14                                                                                          № 1562  "Об утверждении порядка предоставления субсидий товариществам собственников жилья, жилищным, жилищно-строительным кооперативам или иным специализированным потребительским кооперативам, управляющим организациям на проведение капитального ремонта многоквартирных домов на территории города Ставрополя на условиях софинансирования с собственниками помещений"</t>
  </si>
  <si>
    <t>04.1.01.60140</t>
  </si>
  <si>
    <t>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 января 2011 года</t>
  </si>
  <si>
    <t>Постановление  администрации города Ставрополя от 06.05.14                                                                                                      № 1562  "Об утверждении порядка предоставления субсидий товариществам собственников жилья, жилищным, жилищно-строительным кооперативам или иным специализированным потребительским кооперативам, управляющим организациям на проведение капитального ремонта многоквартирных домов на территории города Ставрополя на условиях софинансирования с собственниками помещений"</t>
  </si>
  <si>
    <t>11.Б.01.21120</t>
  </si>
  <si>
    <t>Постановление  администрации города Ставрополя от 06.05.14                                                                                           № 1562  "Об утверждении порядка предоставления субсидий товариществам собственников жилья, жилищным, жилищно-строительным кооперативам или иным специализированным потребительским кооперативам, управляющим организациям на проведение капитального ремонта многоквартирных домов на территории города Ставрополя на условиях софинансирования с собственниками помещений"</t>
  </si>
  <si>
    <t>04.1.01.09601</t>
  </si>
  <si>
    <t>Обеспечение мероприятий по капитальному ремонту многоквартирных домов</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</si>
  <si>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</si>
  <si>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04.1.01.20200</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</si>
  <si>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</si>
  <si>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06.2.01.S6910</t>
  </si>
  <si>
    <t xml:space="preserve">1) Закон Ставропольского края от 02.03.2005 № 12-кз "О местном самоуправлении в Ставропольском крае"    2)  Соглашение от 02.08.2016 № 4-2016/2 "О предоставлении субсидии бюджету муниципального оразования города Ставрополя на обеспечение мероприятий по переселению граждан из аварийного жилищного фонда, реализуемых без участия средств государственной корпорации - Фонда содействия реформированию жилищно-коммунального хозяйства в рамках реализации четвертого этапа (2016-2017 годы) краевой адресной программы "Переселение граждан из аварийного жилищного фонда в Ставропольском крае в 2013-2017 годах" </t>
  </si>
  <si>
    <t>1) ст.9 ч.1    2) п. 2 пп. 2.1.2</t>
  </si>
  <si>
    <t>1) 05.03.2005 2) 02.08.2016</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</si>
  <si>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</si>
  <si>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06.2.01.76910</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</si>
  <si>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</si>
  <si>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ст.16 ч.1 п.7</t>
  </si>
  <si>
    <t>Постановление администрации города Ставрополя   от 07.08.2015                                                                                                            № 1761 «Об утверждении Порядка предоставления субсидии из бюджета города Ставрополя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t>
  </si>
  <si>
    <t>02Б0360010</t>
  </si>
  <si>
    <t>Предоставление субсидий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t>
  </si>
  <si>
    <t>Постановление администрации  города Ставрополя  от 24.02.2014                                                                                        № 678 "Об утверждении порядка предоставления субсидии на компенсацию недополученных доходов организаций электрического транспорта в связи с осуществлением пассажирских перевозок по тарифам ниже установленного предельного максимального уровня тарифа на перевозку пассажиров городским электрическим транспортом (троллейбусами) по маршрутам города Ставрополя"</t>
  </si>
  <si>
    <t>16.03.2014   30.12.2016</t>
  </si>
  <si>
    <t>04.2.01.60020</t>
  </si>
  <si>
    <t>Расходы на проведение отдельных мероприятий по электрическому транспорту</t>
  </si>
  <si>
    <t>Постановление администрации г. Ставрополя от 29.12.2016 № 3010
"Об утверждении Порядка предоставления субсидий на финансовое обеспечение затрат организаций городского наземного электрического транспорта в связи с осуществлением регулярных перевозок пассажиров и багажа по муниципальным маршрутам регулярных перевозок по тарифам ниже установленного предельного максимального уровня тарифа на перевозку пассажиров городским электрическим транспортом (троллейбусами) по маршрутам города Ставрополя"</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</si>
  <si>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</si>
  <si>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ст. 3т п.3 пп.3.1.46 Приложения   </t>
  </si>
  <si>
    <t>04.2.01.21170</t>
  </si>
  <si>
    <t>Изготовление и установка маршрутных указателей с расписанием движения общественного транспорта на остановочных пунктах</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</si>
  <si>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</si>
  <si>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ст. 3 п.3 пп.3.1.46 Приложения   </t>
  </si>
  <si>
    <t>03.5.01.50270</t>
  </si>
  <si>
    <t xml:space="preserve"> Постановление администрации города Ставрополя от 27.02.2015 № 285 «Об утверждении Порядка предоставления субсидий на компенсацию недополученных доходов организаций, осуществляющих пассажирские перевозки автомобильным транспортом и (или) городским электрическим транспортом (троллейбусами), в связи с установлением дополнительных     мер социальной поддержки отдельным категориям граждан в виде предоставления права на приобретение билета длительного пользования     для проезда в городских автобусах, осуществляющих регулярные     перевозки пассажиров по расписанию с остановкой на каждом остановочном пункте, и (или) в городском электрическом транспорте (троллейбусах) на территории муниципального образования города Ставрополя Ставропольского края»                                                                                                                                                  
</t>
  </si>
  <si>
    <t xml:space="preserve"> п.1               </t>
  </si>
  <si>
    <t xml:space="preserve">04.03.2015 30.12.2016 </t>
  </si>
  <si>
    <t>03.2.04.80220</t>
  </si>
  <si>
    <t>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t>
  </si>
  <si>
    <t xml:space="preserve">                                                                                                                                          Постановление администрации г. Ставрополя от 29.12.2016 № 3009
"Об утверждении Порядка предоставления субсидий на финансовое обеспечение затрат организаций, осуществляющих регулярные перевозки пассажиров и багажа автомобильным транспортом и (или) городским наземным электрическим транспортом (троллейбусами), в связи с установлением дополнительных мер социальной поддержки отдельным категориям граждан в виде предоставления права на приобретение билета длительного пользования для проезда в автомобильном транспорте, осуществляющем регулярные перевозки пассажиров и багажа по муниципальным маршрутам регулярных перевозок, и (или) в городском наземном электрическом транспорте (троллейбусах) на территории муниципального образования города Ставрополя Ставропольского края"
</t>
  </si>
  <si>
    <t xml:space="preserve">               п.1 </t>
  </si>
  <si>
    <t>организация ритуальных услуг и содержание мест захоронения</t>
  </si>
  <si>
    <t>Федеральный закон "Об общих принципах орагнов местного самоуправления в Российской Федерации " от 06.10.2003 № 131-ФЗ</t>
  </si>
  <si>
    <t>ст.16 ч.1 п.23</t>
  </si>
  <si>
    <t xml:space="preserve">ст. 3 п.3 пп.3.1.53 абзац 4,5 Приложения     </t>
  </si>
  <si>
    <t>04.3.02.20290</t>
  </si>
  <si>
    <t>Расходы на проектирование, строительство и содержание мест захоронения на территории города Ставрополя</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</si>
  <si>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28.10.2014              № 3624 "Об утверждении Порядок деятельности общественных муниципальных кладбищ на территории города Ставрополя"</t>
  </si>
  <si>
    <t xml:space="preserve">1)  ст. 3 п.3 пп.3.1.53 абзац 4 Приложения        2) п. 1.4 Приложения   </t>
  </si>
  <si>
    <t>1) 15.01.2014  2) 02.11.2014</t>
  </si>
  <si>
    <t xml:space="preserve">Постановление администрации города Ставрополя от 22.04.2015 № 756 "Об утверждении Порядка предоставления субсидии за счет средств бюджета города Ставрополя муниципальному унитарному предприятию ритуальных услуг «Обелиск» на возмещение затрат по предоставлению услуг согласно гарантированному перечню услуг по погребению в соответствии с Федеральным законом «О погребении и похоронном деле» </t>
  </si>
  <si>
    <t>03.2.03.80020</t>
  </si>
  <si>
    <t>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</si>
  <si>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 xml:space="preserve">Решение Ставропольской городской Думы от 30.05.2012 № 220 "Об утверждении Правил благоустройства территории муниципального образования города Ставрополя" </t>
  </si>
  <si>
    <t xml:space="preserve">ст. 5 ч.1, ст.8 ч.1, ст.18 ч.4, ст.20 ч.2, ст.35. ч.2 Приложения  </t>
  </si>
  <si>
    <t xml:space="preserve">ст.20 ч.2  Приложения  </t>
  </si>
  <si>
    <t xml:space="preserve">ст 5 ч.3 Приложения      </t>
  </si>
  <si>
    <t>Закон Ставропольского края "О местном самоуправлении в Ставропольском крае" от 02.03.2005 № 12-кз</t>
  </si>
  <si>
    <t xml:space="preserve">ст. 23 ч.8 Приложения  </t>
  </si>
  <si>
    <t>04.3.04.20780</t>
  </si>
  <si>
    <t xml:space="preserve">Постановление администрации города Ставрополя от 25.06.2015 № 1286  "Об утверждении Порядка предоставления субсидий из бюджета города Ставрополя садоводческим, огородническим и дачным некоммерческим объединениям граждан, расположенным на территории города Ставрополя, на инженерное обеспечение территорий садоводческих, огороднических и дачных некоммерческих объединений граждан" </t>
  </si>
  <si>
    <t>п. 1 Приложения</t>
  </si>
  <si>
    <t>02.Б.02.60050</t>
  </si>
  <si>
    <t>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t>
  </si>
  <si>
    <t xml:space="preserve"> Федеральный закон  от 06.10.2003 № 131-ФЗ "Об общих принципах орагнов местного самоуправления в Российской Федерации "                                  
</t>
  </si>
  <si>
    <t>1) Закон Ставропольского края "О местном самоуправлении в Ставропольском крае" от 02.03.2005             № 12-кз                                                                2) Постановление Правительства Ставропольского края от 29 мая 2014                 № 225-п «О региональной программе «Капитальный ремонт общего имущества в многоквартирных домах, расположенных на территории Ставропольского края на 2014-2043г."</t>
  </si>
  <si>
    <t>1) ст.9 ч.1 2) п. 1</t>
  </si>
  <si>
    <t>1) 05.03.2005 2) 11.06.2014</t>
  </si>
  <si>
    <t>Решение Ставропольской городской Думы от 25.03.2015 № 624 "Положение о порядке материально-технического и организационного обеспечения деятельности органов местного самоуправления города Ставрополя"</t>
  </si>
  <si>
    <t xml:space="preserve">ст. 2 п.2.1. пп. 2 Приложения  </t>
  </si>
  <si>
    <t>83.2.00.21120</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</si>
  <si>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2014-2043г."</t>
  </si>
  <si>
    <t xml:space="preserve"> Федеральный закон  от 06.10.2003 № 131-ФЗ "Об общих принципах орагнов местного самоуправления в Российской Федерации "            </t>
  </si>
  <si>
    <t xml:space="preserve"> 01.01.2009 </t>
  </si>
  <si>
    <t xml:space="preserve">ст. 3 п.3 пп.3.1.30 Приложения     </t>
  </si>
  <si>
    <t>03.5.01.L0270</t>
  </si>
  <si>
    <t xml:space="preserve">ст.16 ч.1 п. 4 </t>
  </si>
  <si>
    <t>ст.15 ч.7 абз. 1, ст. 16 ч. 1 Приложения</t>
  </si>
  <si>
    <t>04.3.04.20280</t>
  </si>
  <si>
    <t>Расходы на уличное освещение территории города Ставрополя</t>
  </si>
  <si>
    <t>ст.5 ч.1,2 абз. 1, ст. 16 ч. 1 Приложения</t>
  </si>
  <si>
    <t>1) Федеральный закон от 12.01.1996 № 7-ФЗ "О некоммерческих организациях"                                 2) Федеральный закон  от 06.10.2003 № 131-ФЗ "Об общих принципах орагнов местного самоуправления в Российской Федерации "</t>
  </si>
  <si>
    <t xml:space="preserve">1) ст. 9.2. п. 6 абзац 4             2)  ст.16 ч.1 п. 25,38 </t>
  </si>
  <si>
    <t>1)15 01.1996  2) 01.01.2009</t>
  </si>
  <si>
    <t xml:space="preserve">Закон Ставропольского края от 02.03.2005 № 12-кз  "О местном самоуправлении в Ставропольском крае"  </t>
  </si>
  <si>
    <t xml:space="preserve">Постановление администрации города Ставрополя от 12.05.2011 №1335 "О создании муниципального бюджетного учреждения «Ставропольское городское лесничество» путем изменения типа муниципального автономного учреждения «Ставропольское городское лесничество» </t>
  </si>
  <si>
    <t xml:space="preserve"> п. 6 пп. 6.1.</t>
  </si>
  <si>
    <t>04.3.01.11010</t>
  </si>
  <si>
    <t>Расходы на обеспечение деятельности (оказанние услуг) муниципальных учреждений</t>
  </si>
  <si>
    <t>1) Федеральный закон от 12.01.1996 № 7 "О некоммерческих организациях"                                 2) Федеральный закон  от 06.10.2003 № 131-ФЗ "Об общих принципах орагнов местного самоуправления в Российской Федерации "</t>
  </si>
  <si>
    <t xml:space="preserve">1) ст. 9.2. п. 6 абзац 2             2)  ст.16 ч.1 п. 25,38 </t>
  </si>
  <si>
    <t>п. 6 пп. 6.1.</t>
  </si>
  <si>
    <t>1) ст. 9.2. п. 6 абзац 4             2)  ст.16 ч.1 п. 25</t>
  </si>
  <si>
    <t>04.3.01.77250</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</si>
  <si>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</si>
  <si>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Федеральный закон от 12.01.1996 № 7-ФЗ "О некоммерческих организациях"</t>
  </si>
  <si>
    <t>ст. 9.2. п. 6 абзац 4</t>
  </si>
  <si>
    <t>15.01.1996</t>
  </si>
  <si>
    <t>04.3.04.11010</t>
  </si>
  <si>
    <t>осуществление муниципального лесного контроля</t>
  </si>
  <si>
    <t xml:space="preserve">ст.16 ч.1 п. 38 </t>
  </si>
  <si>
    <t xml:space="preserve">ст. 2         п. 2.       пп. 2.1.10 Приложения  </t>
  </si>
  <si>
    <t>83.1.00.10010</t>
  </si>
  <si>
    <t xml:space="preserve">ст.17 ч.1 п. 9 </t>
  </si>
  <si>
    <t>Закон Ставропольского края от  01.08.1997 № 22 "О статусе административного центра Ставропольского края"                                 2) Соглашение  от 03.02.2017 № 1           "О предоставлении субсидии городу Ставрополю на  осуществление функций административного центра Ставропольского края"</t>
  </si>
  <si>
    <t xml:space="preserve">1) ст. 5 в целом       2) п. 1 пп. 1.2    </t>
  </si>
  <si>
    <t>1) 13.08.1997 2) 03.02.2017, 31.12.2017</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</si>
  <si>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</si>
  <si>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п.3 пп.3.1.30Приложения           2) п. 2 абз. 1 Приложения</t>
  </si>
  <si>
    <t>04.2.02.20810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</si>
  <si>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t>
  </si>
  <si>
    <t>1)  Закон Ставропольского края от 01.08.97 №  22-кз
"О статусе административного центра Ставропольского края"                              2) Соглашение  от 25.03.2016 № 1 "О предоставлении субсидии городу Ставрополю на  осуществление функций административного центра Ставропольского края"</t>
  </si>
  <si>
    <t>1) ст. 5 в целом       2) п. 1 пп. 1.1</t>
  </si>
  <si>
    <t>1)13 08.1997  2) 23.03.2016, 31.12.2016</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</si>
  <si>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</si>
  <si>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п.3 пп.3.1.34Приложения           2) п. 2 абз. 1 Приложения</t>
  </si>
  <si>
    <t>04.2.03.20920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</si>
  <si>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</si>
  <si>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1) Закон Ставропольского края от 01.08.97 N 22-кз
"О статусе административного центра Ставропольского края"                              2) Соглашение  от 25.03.2016 № 1 "О предоставлении субсидии городу Ставрополю на  осуществление функций административного центра Ставропольского края"</t>
  </si>
  <si>
    <t>1) 13.08.1997  2) 23.03.2016, 31.12.2016</t>
  </si>
  <si>
    <t>ст. 23 ч.2  в целом  Приложения</t>
  </si>
  <si>
    <t>04.3.04.20790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</si>
  <si>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t>
  </si>
  <si>
    <t>1) Закон Ставропольского края от 01.08.97 N 22-кз
"О статусе административного центра Ставропольского края"                               2) Соглашение  от 25.03.2016 № 1 "О предоставлении субсидии городу Ставрополю на  осуществление функций административного центра Ставропольского края"</t>
  </si>
  <si>
    <t>1) 13.08.1997 2) 25.03.2016, 31.12.2016</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</si>
  <si>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</si>
  <si>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п.3 пп.3.1.30Приложения           2) п. 2 абз. 1 Приложения</t>
  </si>
  <si>
    <t>Закон Ставропольского края от  01.08.1997 № 22 "О статусе административного центра Ставропольского края"                              2) Соглашение  от 03.02.2017 № 1           "О предоставлении субсидии городу Ставрополю на  осуществление функций административного центра Ставропольского края"</t>
  </si>
  <si>
    <t>ст.5 ч.2  п. 1,2 Приложения</t>
  </si>
  <si>
    <t xml:space="preserve">Закон Ставропольского края от  01.08.1997 № 22 "О статусе административного центра Ставропольского края" </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</si>
  <si>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Порядока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</si>
  <si>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п.3 пп.3.1.34Приложения 2) п. 2 абз. 1 Приложения</t>
  </si>
  <si>
    <t xml:space="preserve">ст.17 ч.1 п. 3 </t>
  </si>
  <si>
    <t xml:space="preserve">ст.9 ч.1   </t>
  </si>
  <si>
    <t xml:space="preserve">ст. 2 п.2.1. пп. 2-7, 10,11 Приложения  </t>
  </si>
  <si>
    <t xml:space="preserve">1) Федеральный закон  от 06.10.2003 № 131-ФЗ "Об общих принципах орагнов местного самоуправления в Российской Федерации "                                  2) Федеральный закон от 02.03.2007 N 25-ФЗ
"О муниципальной службе в Российской Федерации"
</t>
  </si>
  <si>
    <t>ст.17 ч.1 п. 3       2)  ст. 22 ч. 1</t>
  </si>
  <si>
    <t>1) 01.01.2009 2) 01.06.2007</t>
  </si>
  <si>
    <t xml:space="preserve">1) Закон Ставропольского края от 02.03.2005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
</t>
  </si>
  <si>
    <t>1) ст.9 ч.1   2) ст. 10 в целом</t>
  </si>
  <si>
    <t>1) 05.03.2005  2) 26.12.2007</t>
  </si>
  <si>
    <t xml:space="preserve"> 1) 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 Ставрополя от 15.11.2011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</si>
  <si>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             2) п. 1 пп.1.1, 1.2, п.2  3) п.1</t>
  </si>
  <si>
    <t>1) 08.10.2014   2) 02.07.2011 3) 29.11.2011</t>
  </si>
  <si>
    <t>83.1.00.10020</t>
  </si>
  <si>
    <t>1) 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 Ставрополя от 15.11.2011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</si>
  <si>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     2) п. 1 пп.1.1, 1.2, п.2   3) п.1</t>
  </si>
  <si>
    <t xml:space="preserve">Федеральный закон от 02.03.2007 N 25-ФЗ
"О муниципальной службе в Российской Федерации"
</t>
  </si>
  <si>
    <t xml:space="preserve"> ст. 23 ч. 3</t>
  </si>
  <si>
    <t xml:space="preserve"> 26.12.2007</t>
  </si>
  <si>
    <t xml:space="preserve">Решение Ставропольской городской Думы от 29.10.2003 N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
</t>
  </si>
  <si>
    <t>ст.17 ч.1 п. 3</t>
  </si>
  <si>
    <t xml:space="preserve">ст. 3 п 3.2 Приложения  </t>
  </si>
  <si>
    <t>83.1.00.20050</t>
  </si>
  <si>
    <t xml:space="preserve"> Федеральный закон от 02.03.2007 N 25-ФЗ
"О муниципальной службе в Российской Федерации"
</t>
  </si>
  <si>
    <t xml:space="preserve"> ст. 26</t>
  </si>
  <si>
    <t xml:space="preserve"> 01.06.2007</t>
  </si>
  <si>
    <t xml:space="preserve"> ст. 13 ч. 2</t>
  </si>
  <si>
    <t xml:space="preserve"> 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
</t>
  </si>
  <si>
    <t xml:space="preserve">п.10.1 Приложения   </t>
  </si>
  <si>
    <t>83.1.00.10050</t>
  </si>
  <si>
    <t xml:space="preserve"> 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t>
  </si>
  <si>
    <t xml:space="preserve">ст. 3 п.3.2   Приложения  </t>
  </si>
  <si>
    <t>83.2.00.21040</t>
  </si>
  <si>
    <t>Расходы на уплату административного штрафа</t>
  </si>
  <si>
    <t>04.2.01.11010</t>
  </si>
  <si>
    <t>4.04.01.0.059</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</si>
  <si>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</si>
  <si>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ст.19 ч.2,5</t>
  </si>
  <si>
    <t>Закон Ставропольского края от 06.10.2015 N 90-кз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проведения на территории Ставропольского края мероприятий по отлову и содержанию безнадзорных животных"</t>
  </si>
  <si>
    <t>ст.1</t>
  </si>
  <si>
    <t>01.01.2016</t>
  </si>
  <si>
    <t xml:space="preserve">Решение Ставропольской городской Думы  от 24.11.2010 № 118 "Об утверждении Правил содержания животных в городе Ставрополе"
</t>
  </si>
  <si>
    <t>ст. 6 пп. 6.1, 6.3 в целом Приложения</t>
  </si>
  <si>
    <t>04.3.03.77150</t>
  </si>
  <si>
    <t>Организация проведения на территории города Ставрополя мероприятий по отлову и содержанию безнадзорных животных</t>
  </si>
  <si>
    <t>Комитет по делам гражданской обороны и чрезвычайным ситуациям администрации города Ставрополя</t>
  </si>
  <si>
    <t>1) Федеральный закон от 21.12.1994 № 69-ФЗ "О пожарной безопасности";    
2) Федеральный закон от 22.07.2008 № 123-ФЗ "Технический регламент о требованиях пожарной безопасности";                
3) Федеральный закон от 06.10.2003 № 131-ФЗ "Об общих принципах организации местного самоуправления в Российской Федерации"</t>
  </si>
  <si>
    <t>1) ст. 19; 
2) ст. 63; 
3) ст. 16, ч. 1, п. 10</t>
  </si>
  <si>
    <t>1) 26.12.1994; 
2) 29.04.2009; 
3) 01.01.2009</t>
  </si>
  <si>
    <t>Закон Ставропольсого края от 07.06.2004 № 41-кз "О пожарной безопасности"</t>
  </si>
  <si>
    <t>ст. 11</t>
  </si>
  <si>
    <t>Постановление администрации города Ставрополя от 06.04.2016 № 702 "Об обеспечении первичных мер пожарной безопасности в границах муниципального образования города Ставрополя Ставропольского края"</t>
  </si>
  <si>
    <t>п. 4 в целом Приложения № 1</t>
  </si>
  <si>
    <t>1620120540</t>
  </si>
  <si>
    <t>Обеспечение первичных мер пожарной безопасности в границах города Ставрополя</t>
  </si>
  <si>
    <t>4.01.00.0.032</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</si>
  <si>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</si>
  <si>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ст. 22, ч.1</t>
  </si>
  <si>
    <t>Закон Ставропольского края от 24.12.2007 № 78-кз "Об отдельных вопросах муниципальной службы в Ставропольском крае</t>
  </si>
  <si>
    <t>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</si>
  <si>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8510010020</t>
  </si>
  <si>
    <t>ст. 23, ч.3</t>
  </si>
  <si>
    <t>ст.11, ч. 1, п.2</t>
  </si>
  <si>
    <t>Решение Ставропольской городской Думы от 29.10.2003 № 216 "Об утверждении Положения о порядке выплат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</si>
  <si>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8510010010</t>
  </si>
  <si>
    <t>п.  2 Приложения</t>
  </si>
  <si>
    <t>ст. 17, ч. 1, п. 3</t>
  </si>
  <si>
    <t>ст. 9, ч.1</t>
  </si>
  <si>
    <t>п. 1, 2 Приложения № 1</t>
  </si>
  <si>
    <t>ст 9, ч. 1</t>
  </si>
  <si>
    <t>ст. 12, ч. 1, п. 3</t>
  </si>
  <si>
    <t xml:space="preserve">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  </t>
  </si>
  <si>
    <t>ст. 2, п. 2.1., п.п. 5</t>
  </si>
  <si>
    <t>1410120630</t>
  </si>
  <si>
    <t>ст. 2, п. 2.1, п.п. 2, 5, 6, 10, 11</t>
  </si>
  <si>
    <t>ст. 2, п. 2.1, п.п. 11</t>
  </si>
  <si>
    <t>1) Федеральный закон от 12.02.1998 № 28-ФЗ "О гражданской обороне";
2) Федеральный закон от 06.10.2003 № 131-ФЗ "Об общих принципах организации местного самоуправления в Российской Федерации";
3) Федеральный закон от 21.12.1994 № 68-ФЗ "О защите населения и территорий от чрезвычайных ситуаций природного и техногенного характера"</t>
  </si>
  <si>
    <t>1) ст. 8, ч. 2;
2) ст. 16, ч. 1, п. 28, 32;
3) ст. 11, ч. 2</t>
  </si>
  <si>
    <t>1) 16.02.1998;
2) 01.01.2009
3) 24.12.1994</t>
  </si>
  <si>
    <t>1) Постановление Губернатора Ставропольского края от 01.02.2011 № 37 "О Положении об организации и ведении гражданской обороны в Ставропольском крае";
2) Закон Ставропольского края от 02.03.2005 № 12-кз "О местном самоуправлении в Ставропольском крае";
3) Постановление Правительства Ставропольского края от 10.08.2005 № 97-п "О Ставропольской краевой территориальной подсистеме единой государственной системы предупреждения и ликвидации чрезвычайных ситуаций"</t>
  </si>
  <si>
    <t>1) 01.02.2011;
2) 05.03.2005
3) 10.08.2005</t>
  </si>
  <si>
    <t xml:space="preserve"> Постановление администрации грода Ставропля от 12.12.2013 № 4585 "О комитете по делам гражданской обороны и чрезвычайным ситуациям администрации города Ставрополя"</t>
  </si>
  <si>
    <t>раздел 3,    п. 12, абз. 6 Приложения</t>
  </si>
  <si>
    <t>1530220660</t>
  </si>
  <si>
    <t>-</t>
  </si>
  <si>
    <t>1530221290</t>
  </si>
  <si>
    <t>Расходы на реализацию мероприятий, направленных на обеспечение безопасности на водных объектах города Ставрополя</t>
  </si>
  <si>
    <t>1610120120</t>
  </si>
  <si>
    <t>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обеспечение безопасности людей на водных объектах</t>
  </si>
  <si>
    <t>ст. 16, ч. 1, п. 32</t>
  </si>
  <si>
    <t>ст. 49, ч. 2, п. 17</t>
  </si>
  <si>
    <t>1610520120</t>
  </si>
  <si>
    <t>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t>
  </si>
  <si>
    <t>1610320120</t>
  </si>
  <si>
    <t>1) Федеральный закон от 21.12.1994 № 68-ФЗ "О защите населения и территорий от чрезвычайных ситуаций природного и техногенного характера";
2) Постановление Правительства Российской Федерации от 30.12.2003 № 794 "О единой государственной системе предупреждения и ликвидации чрезвычайных ситуаций"</t>
  </si>
  <si>
    <t>1) ст. 4;
2) п. 34 Приложения</t>
  </si>
  <si>
    <t>1) 24.12.1994;
2) 30.12.2003</t>
  </si>
  <si>
    <t>Постановление Правительства Ставропольского края от 10.08.2005 № 97-п "О Ставропольской краевой территориальной подсистеме единой государственной системы предупреждения и ликвидации чрезвычайных ситуаций"</t>
  </si>
  <si>
    <t>п. 8 Приложения</t>
  </si>
  <si>
    <t>Постановление администрации города Ставрополя от 23.07.2014 № 2472 "О городском звене Ставропольской краевой территориальной подсистемы единой государственной системы предупреждения и ликвидации чрезвычайных ситуаций"</t>
  </si>
  <si>
    <t>п. 7, 22 Приложения</t>
  </si>
  <si>
    <t>1610411010</t>
  </si>
  <si>
    <t>1630111010</t>
  </si>
  <si>
    <t>1630320350</t>
  </si>
  <si>
    <t>1510220350</t>
  </si>
  <si>
    <t>1630420350</t>
  </si>
  <si>
    <t>1) Федеральный закон от 21.12.1994 № 68-ФЗ "О защите населения и территорий от чрезвычайных ситуаций природного и техногенного характера";
2) Федеральный закон от 12.02.1998 № 28-ФЗ "О гражданской обороне";
3) Постановление Правительства Российской Федерации от 30.12.2003 № 794 "О единой государственной системе предупреждения и ликвидации чрезвычайных ситуаций"</t>
  </si>
  <si>
    <t>1) ст. 11, ч. 2,п. "м";
2) ст. 8, ч. 2, абз.8;
3) п. 34 Приложения</t>
  </si>
  <si>
    <t>1) 24.12.1994;
2) 16.02.1998;
3) 30.12.2003</t>
  </si>
  <si>
    <t>Постановление администрации города Ставрополя от 09.06.2015 № 1118 "О системе оповещения и информирования населения об угрозе возникновения или о возникновении чрезвычайных ситуаций природного, техногенного характера и об опасностях, возникающих при ведении военных действий или вследствие этих действий, на территории города Ставрополя"</t>
  </si>
  <si>
    <t>раздел 2, п. 2.3; абз. 1,2 раздела 5 Приложения № 1</t>
  </si>
  <si>
    <t>1610220690</t>
  </si>
  <si>
    <t>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t>
  </si>
  <si>
    <t>1) ст. 11, ч. 2, п."м";
2) ст. 8, ч. 2, абз. 8;
3) п. 34 Приложения</t>
  </si>
  <si>
    <t>1630220690</t>
  </si>
  <si>
    <t>4.01.00.0.033</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</si>
  <si>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</si>
  <si>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1) Федеральный закон от 21.12.1994 № 68-ФЗ "О защите населения и территорий отчрезвычайных ситуаций природного и техногенного характера";
2) Федеральный закон от 06.10.2003 № 131-ФЗ "Об общих принципах организации местного самоуправления в Российской Федерации";
3) Федеральный закон от 22.08.1995 № 151-ФЗ "Об аварийно-спасательных службах и статусе спасателей"</t>
  </si>
  <si>
    <t>1) ст. 11, ч. 2;
2) ст. 16, ч. 1, п. 29;
3) ст. 7, ч. 2</t>
  </si>
  <si>
    <t>1) 24.12.1994;
2) 01.01.2009; 
3) 28.08.1995</t>
  </si>
  <si>
    <t>Закон Ставропольского края от 12.05.2010 № 29-кз "О профессиональных аварийно-спасательных службах Ставропольского края и гарантиях спасателям"</t>
  </si>
  <si>
    <t>ст. 8</t>
  </si>
  <si>
    <t xml:space="preserve"> п. 9, 22 Приложения</t>
  </si>
  <si>
    <t xml:space="preserve"> 23.07.2014</t>
  </si>
  <si>
    <t>1610311010</t>
  </si>
  <si>
    <t>1610211010</t>
  </si>
  <si>
    <t>п. 9, 22 Приложения</t>
  </si>
  <si>
    <t xml:space="preserve"> Постановление администрации города Ставрополя от 23.07.2014 № 2472 "О городском звене Ставропольской краевой территориальной подсистемы единой государственной системы предупреждения и ликвидации чрезвычайных ситуаций"</t>
  </si>
  <si>
    <t>4.01.00.0.036</t>
  </si>
  <si>
    <t xml:space="preserve">осуществление мероприятий по обеспечению безопасности людей на водных объектах, охране их жизни и здоровья
</t>
  </si>
  <si>
    <r>
      <t xml:space="preserve">1) п. 2 Приложения;
2) ст. 12, ч. 1, п. 15;
</t>
    </r>
    <r>
      <rPr>
        <u/>
        <sz val="10"/>
        <rFont val="Times New Roman"/>
        <family val="1"/>
        <charset val="204"/>
      </rPr>
      <t xml:space="preserve">
</t>
    </r>
    <r>
      <rPr>
        <sz val="10"/>
        <rFont val="Times New Roman"/>
        <family val="1"/>
        <charset val="204"/>
      </rPr>
      <t>3) п. 20 Приложения</t>
    </r>
  </si>
  <si>
    <r>
      <t xml:space="preserve">1) Постановление главы грода Ставропля от 11.04.2000 № 1254 "О гражданской обороне";    </t>
    </r>
    <r>
      <rPr>
        <sz val="10"/>
        <color indexed="9"/>
        <rFont val="Times New Roman"/>
        <family val="1"/>
        <charset val="204"/>
      </rPr>
      <t>56154615461546116</t>
    </r>
    <r>
      <rPr>
        <sz val="10"/>
        <rFont val="Times New Roman"/>
        <family val="1"/>
        <charset val="204"/>
      </rPr>
      <t xml:space="preserve">                                                                                                                                                                                                                 2)  Постановление администрации города Ставропля от 16.01.2017 № 38 "Об утверждении Порядка подготовки к ведению гражданской обороны в муниципальном образовании городе Ставрополе Ставропольского края" </t>
    </r>
  </si>
  <si>
    <r>
      <t xml:space="preserve">1) п. 3 в целом Приложения № 1; </t>
    </r>
    <r>
      <rPr>
        <sz val="10"/>
        <color indexed="9"/>
        <rFont val="Times New Roman"/>
        <family val="1"/>
        <charset val="204"/>
      </rPr>
      <t>55555555555555555555555555555555555555555555555555</t>
    </r>
    <r>
      <rPr>
        <sz val="10"/>
        <rFont val="Times New Roman"/>
        <family val="1"/>
        <charset val="204"/>
      </rPr>
      <t xml:space="preserve">2) п. 12 в целом Приложения </t>
    </r>
  </si>
  <si>
    <r>
      <t xml:space="preserve">1) 11.04.2000; 19.01.2017;             </t>
    </r>
    <r>
      <rPr>
        <sz val="10"/>
        <color indexed="9"/>
        <rFont val="Times New Roman"/>
        <family val="1"/>
        <charset val="204"/>
      </rPr>
      <t>55555555555555555555555555555555555555555555555555555555555555555555555555555</t>
    </r>
    <r>
      <rPr>
        <sz val="10"/>
        <rFont val="Times New Roman"/>
        <family val="1"/>
        <charset val="204"/>
      </rPr>
      <t>2) 20.01.2017</t>
    </r>
  </si>
  <si>
    <t>Комитет градостроительства администрации города Ставрополя</t>
  </si>
  <si>
    <t>Владение, пользование и распоряжение имуществом находящимся в муниципальной собственности городского округа</t>
  </si>
  <si>
    <t xml:space="preserve">Решение Ставропольской городской Думы от 11.05.2016 № 847 "Об Уставе муниципального образования города
Ставрополя Ставропольского края"
</t>
  </si>
  <si>
    <t>ст.10,ч.1,п.15</t>
  </si>
  <si>
    <t>8420021210</t>
  </si>
  <si>
    <t>Снос самовольных построек, хранение имущества, находившегося в самовольных постройках</t>
  </si>
  <si>
    <t>ст.63.1, п.1; ст.17, ч.1, п.9</t>
  </si>
  <si>
    <t>Закон Ставропольского края от 01.08.1997 № 22-кз "О статусе администратвиного центра Ставропольского края"</t>
  </si>
  <si>
    <t>ст.4,ч.1,3</t>
  </si>
  <si>
    <t>Соглашение №1 от 25.03.2016 "о предоставлении и расходовании субсидии, выделяемой из бюджета Ставропольского края бюджету города Ставрополя на осуществление функций административного центра Ставропольского края"</t>
  </si>
  <si>
    <t>п.1, п.п.1.1</t>
  </si>
  <si>
    <t>организация предоставления общедоступного и бесплатного начального общего, основного общего, среднего (полного) общего образования по основным общеобразовательным программам, за исключением полномочий по финансовому обеспечению образовательного процесса, отнесенных к полномочиям органов государственной власти субъектов Российской Федерации; организация предоставления дополнительного образования и общедоступного бесплатного дошкольного образования на территории городского округа, а также организация отдыха детей в каникулярное время</t>
  </si>
  <si>
    <t>ст.16,ч.1,п.13</t>
  </si>
  <si>
    <t>ст,9,ч.1</t>
  </si>
  <si>
    <t>ст. 8 п. 16</t>
  </si>
  <si>
    <t>01201S6970</t>
  </si>
  <si>
    <t>Бюджетные инвестиции в объекты капитального строительства (реконструкции) дошкольных образовательных организаций за счет средств местного бюджета</t>
  </si>
  <si>
    <t>0120140010</t>
  </si>
  <si>
    <t>Соглашение № 1 от 26.07.2016 "о предоставлении субсидий за счет средств федерального бюджета и за счет средств бюджета Ставропольского края бюджету города Ставрополя  на софинансирование расходов на объекты капитального строительства (реконструкции) общеобразовательных организаций, находящихся в собственности муниципального образования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</si>
  <si>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01201L1122</t>
  </si>
  <si>
    <t>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"Развитие Северо-Кавказского федерального округа" на период до 2025 года за счет средств местного бюджета</t>
  </si>
  <si>
    <t>0120151122</t>
  </si>
  <si>
    <t>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"Развитие Северо-Кавказского федерального округа" на период до 2025 года за счет средств федерального бюджета</t>
  </si>
  <si>
    <t>01201R5200</t>
  </si>
  <si>
    <t>Расходы на реализацию мероприятий по содействию создания в субъектах Российской Федерации новых мест в общеобразовательных организациях</t>
  </si>
  <si>
    <t>Соглашение № 1 от 26.07.2016"о предоставлении субсидий за счет средств федерального бюджета и за счет средств бюджета Ставропольского края бюджету города Ставрополя  на софинансирование расходов на объекты капитального строительства (реконструкции) общеобразовательных организаций, находящихся в собственности муниципального образования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</si>
  <si>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01201R1122</t>
  </si>
  <si>
    <t>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РФ "Развитие Северо-Кавказского федерального округа" на период до 2025 года за счет средств краевого бюджета</t>
  </si>
  <si>
    <t>01201L5201</t>
  </si>
  <si>
    <t>Реализация мероприятий по содействию создания в субъектах Российской Федерации новых мест в общеобразовательных организациях за счет средств местного бюджета</t>
  </si>
  <si>
    <t>0120171010</t>
  </si>
  <si>
    <t>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(2014-2020 годы")</t>
  </si>
  <si>
    <t>Соглашение № 97 от 26.12.2014 между министерством образования и молодежной политики Ставропольского края и администрацией города Ставрополя о предоставлении в 2014 году субсидии бюджету города Ставрополя на софинансирование объектов капитального строительства (реконструкции) общеобразовательных организаций, находящихся в собственности муниципального образования города Ставрополя Ставропольского края ,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</si>
  <si>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01201L1010</t>
  </si>
  <si>
    <t>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(2014-2020 годы) за счет средств местного бюджета</t>
  </si>
  <si>
    <t>ст.16,ч.1,п.17</t>
  </si>
  <si>
    <t>ст.8,п.20</t>
  </si>
  <si>
    <t>ст.16,ч.1,п.20</t>
  </si>
  <si>
    <t>0720740010</t>
  </si>
  <si>
    <t>Расходы на строительство (реконструкция, техническое перевооружение) объектов капитального строительства муниципальной собственности города Ставрополя</t>
  </si>
  <si>
    <t>ст.8,п.24</t>
  </si>
  <si>
    <t>0721340020</t>
  </si>
  <si>
    <t>Расходы на строительство сценическо-концертной площадки с подземной автостоянкой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t>
  </si>
  <si>
    <t>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t>
  </si>
  <si>
    <t>ст.16,ч.1,п.19</t>
  </si>
  <si>
    <t>ст.49, п.2, п.п. 46</t>
  </si>
  <si>
    <t>0830140050</t>
  </si>
  <si>
    <t>Расходы на устройство спортивных сооружений</t>
  </si>
  <si>
    <t>ст.49,п.2,п.п.46</t>
  </si>
  <si>
    <t>08301S7000</t>
  </si>
  <si>
    <t>Капитальное строительство (реконструкция) объектов спорта за счет средств местного бюджета</t>
  </si>
  <si>
    <t xml:space="preserve"> ст.17, ч.1, п.9</t>
  </si>
  <si>
    <t>ст.8, п.24</t>
  </si>
  <si>
    <t>21.05.2016</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</si>
  <si>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в том числе путем выкупа, земельных участков в границах городского округа для муниципальных нужд, осуществление муниципального земельного контроля за использованием земель городского округа;</t>
  </si>
  <si>
    <t>ст.16,ч.1,п.26</t>
  </si>
  <si>
    <t xml:space="preserve">Решение Ставропольской городской Думы от 11.05.2016 № 847 "Об уставе муниципального образования города
Ставрополя Ставропольского края"
</t>
  </si>
  <si>
    <t>ст.8,п.29</t>
  </si>
  <si>
    <t>1410020630</t>
  </si>
  <si>
    <t>0510220390</t>
  </si>
  <si>
    <t>Расходы на подготовку документов территориального планирования</t>
  </si>
  <si>
    <t>05Б0221190</t>
  </si>
  <si>
    <t>Расходы на разработку градостроительной документации</t>
  </si>
  <si>
    <t>0510120390</t>
  </si>
  <si>
    <t>05Б0120390</t>
  </si>
  <si>
    <t>Расходы на подготовку документов территориального планирования города Ставрополя</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</si>
  <si>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</si>
  <si>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 xml:space="preserve">Решение Ставропольской городской Думы от 13.11.2013 N 414
"О некоторых вопросах распространения наружной рекламы на территории города Ставрополя"
</t>
  </si>
  <si>
    <t xml:space="preserve">п.7.2 Приложения </t>
  </si>
  <si>
    <t>20.11.2013</t>
  </si>
  <si>
    <t>8420021100</t>
  </si>
  <si>
    <t>Расходы за счет средств местного бюджета на демонтаж рекламных конструкций, хранение или в необходимых случаях уничтожение</t>
  </si>
  <si>
    <t>финансирование расходов на содержание органов местного самоуправления городских округов</t>
  </si>
  <si>
    <t>1)Федеральный закон от 06.10.2003 № 131-ФЗ "Об общих принципах организации местного самоуправления в Российской Федерации"; 2)Федеральный закон от 02.03.2007 № 25-ФЗ "О Муниципальной службе в Российской Федерации"</t>
  </si>
  <si>
    <t>1)ст.17,ч.1,п.3; 2)ст.22,ч.1</t>
  </si>
  <si>
    <t>1)01.01.2009; 2)07.03.2007</t>
  </si>
  <si>
    <t>1)Закон Ставропольского края от 02.03.2005 № 12-кз "О местном самоуправлении в Ставропольском крае"; 2)Закон Ставропольского края от 24.12.2007 N 78-кз "Об отдельных вопросах муниципальной службы в Ставропольском крае"</t>
  </si>
  <si>
    <t>1)ст.9,ч.1; 2)ст.10 в целом</t>
  </si>
  <si>
    <t>1)05.03.2005; 2)26.12.2007</t>
  </si>
  <si>
    <t>1)Решение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Ставрополя";2)Постановление администрации г.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</si>
  <si>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1)п.10.1;2)п.1,2</t>
  </si>
  <si>
    <t>1)07.10.2014; 2)27.06.2011</t>
  </si>
  <si>
    <t>8410010020</t>
  </si>
  <si>
    <t xml:space="preserve">1)Решение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Ставрополя";20Постановление администрации г.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t>
  </si>
  <si>
    <t>1)п.10.1; 2)п.1,2</t>
  </si>
  <si>
    <t>8410010010</t>
  </si>
  <si>
    <t>1)01.01.2009; 2)01.06.2007</t>
  </si>
  <si>
    <t>1)Закон Ставропольского края от 02.03.2005 № 12-кз "О местном самоуправлении в Ставропольском крае";2)Закон Ставропольского края от 24.12.2007 N 78-кз "Об отдельных вопросах муниципальной службы в Ставропольском крае"</t>
  </si>
  <si>
    <t>07.10.2014; 02.07.2011</t>
  </si>
  <si>
    <t>1)Федеральный закон от 06.10.2003 № 131-ФЗ "Об общих принципах организации местного самоуправления в Российской Федерации";2)Федеральный закон от 02.03.2007 № 25-ФЗ "О Муниципальной службе в Российской Федерации"</t>
  </si>
  <si>
    <t>1)07.10.2014;2) 02.07.2011</t>
  </si>
  <si>
    <t>ст.17.1,ч.3</t>
  </si>
  <si>
    <t>ст.2,п.2.1, п.п.2 Приложение</t>
  </si>
  <si>
    <t xml:space="preserve">Решение Ставропольской городской Думы от 25.03.2015 N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
</t>
  </si>
  <si>
    <t>ст.2,п.2.1, п.п.11 Приложение</t>
  </si>
  <si>
    <t>ст.2,п.2.1, п.п.2,5,6,7,10,11 Приложение</t>
  </si>
  <si>
    <t>ст.17,ч.1,п.9 ст.76,</t>
  </si>
  <si>
    <t>8410020050</t>
  </si>
  <si>
    <t>8410020740</t>
  </si>
  <si>
    <t>Расходы на судебные издержки комитета градостроительства администрации города Ставрополя по искам о сносе самовольных построек</t>
  </si>
  <si>
    <t>643</t>
  </si>
  <si>
    <t>контрольно-счетная палата города Ставрополя</t>
  </si>
  <si>
    <t>1)Федеральный закон от 6 октября 2003 г. N 131-ФЗ
"Об общих принципах организации местного самоуправления в Российской Федерации"2) Федеральный закон от 7 февраля 2011 г. N 6-ФЗ
"Об общих принципах организации и деятельности контрольно-счетных органов субъектов Российской Федерации и муниципальных образований" 3)Федеральный закон от 2 марта 2007 г. N 25-ФЗ
"О муниципальной службе в Российской Федерации"</t>
  </si>
  <si>
    <t>1) ст.38 в целом       2) ст.5 в целом,  ст.20 ч.1                3) ст. 22 ч.1</t>
  </si>
  <si>
    <t>1) 01.01.2009          2) 01.10.2011             3) 01.06.2007</t>
  </si>
  <si>
    <t>1) Закон Ставропольского края от 2 марта 2005 г. N 12-кз
 "О местном самоуправлении в Ставропольском крае"; 2) закон Ставропольского края от 24.12.2007 № 78-кз "Об отдельных вопросах муниципальной службы в Ставропольском крае"</t>
  </si>
  <si>
    <t>1) ст. 30.1, ч.1.2;     2) ст. 10 в целом</t>
  </si>
  <si>
    <t xml:space="preserve">1) 05.03.2005 2) 26.12.2007       </t>
  </si>
  <si>
    <t xml:space="preserve"> Постановление администрации г.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 Решение Ставропольской городской думы от 30.09.2014 №553 "Об утверждения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</si>
  <si>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1) п. 1 2) п.1</t>
  </si>
  <si>
    <t>1)29.11.2011 2) 08.10.2014</t>
  </si>
  <si>
    <t>Заработная плата</t>
  </si>
  <si>
    <t>1) ст.38  в целом        2) ст.5 в целом,  ст.20 ч.1                3) ст. 22 ч.1</t>
  </si>
  <si>
    <t>8610010020</t>
  </si>
  <si>
    <t>Начисление на выплаты по оплате труда</t>
  </si>
  <si>
    <t>Федеральный закон от 2 марта 2007 г. № 25-ФЗ
"О муниципальной службе в Российской Федерации"</t>
  </si>
  <si>
    <t>ст. 23 ч.3</t>
  </si>
  <si>
    <t>ст. 11, ч.1 п.2</t>
  </si>
  <si>
    <t>Решение Ставропольской городской думы от 29.10.2003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</si>
  <si>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8610010010</t>
  </si>
  <si>
    <t>Прочие выплаты</t>
  </si>
  <si>
    <t>1) ст.38 в целом        2) ст.5 в целом,  ст.20 ч.1                3) ст. 22 ч.1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</si>
  <si>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</si>
  <si>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1)Федеральный закон от 6 октября 2003 г. № 131-ФЗ
"Об общих принципах организации местного самоуправления в Российской Федерации";     2) Федеральный закон от 7 февраля 2011 г. № 6-ФЗ
"Об общих принципах организации и деятельности контрольно-счетных органов субъектов Российской Федерации и муниципальных образований" </t>
  </si>
  <si>
    <t>1) ст.38 в целом            2)  ст. 20 ч.1</t>
  </si>
  <si>
    <t>1) 06.10.2003 2) 01.10.2011</t>
  </si>
  <si>
    <t>Закон Ставропольского края от 2 марта 2005 г.          № 12-кз
 "О местном самоуправлении в Ставропольском крае"</t>
  </si>
  <si>
    <t xml:space="preserve">ч.1,2 ст.30.1 </t>
  </si>
  <si>
    <t>05.032005</t>
  </si>
  <si>
    <t>Решение Ставропольской городской Думы от 25.03.2015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</si>
  <si>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ст. 2 п. 2.1 пп. 6 Приложения</t>
  </si>
  <si>
    <t>Услуги связи</t>
  </si>
  <si>
    <t>1) ст.38 в целом        2)  ст. 20 ч.1</t>
  </si>
  <si>
    <t>ст. 2 п. 2.1 пп. 2 Приложения</t>
  </si>
  <si>
    <t>Коммунальные услуги</t>
  </si>
  <si>
    <t>1) ст.38 в целом       2)  ст. 20 ч.1</t>
  </si>
  <si>
    <t>ст. 2 п. 2.1 пп. 2,4,5,11 Приложения</t>
  </si>
  <si>
    <t>Работы и услуги по содержанию имущества</t>
  </si>
  <si>
    <t>п. 2 ст. 2 п. 2.1 пп. 3,10,11 Приложения</t>
  </si>
  <si>
    <t>Прочие работы, услуги</t>
  </si>
  <si>
    <t>ст. 2 п. 2.1 пп. 5,11 Приложения</t>
  </si>
  <si>
    <t>Увеличение стоимости основных средств</t>
  </si>
  <si>
    <t>ст. 2 п. 2.1 пп. 4,5,11 Приложения</t>
  </si>
  <si>
    <t>Увеличение стоимости материальных запасов</t>
  </si>
  <si>
    <t>ст. 2 п. 2.1 пп. 4 Приложения</t>
  </si>
  <si>
    <t>Прочие расходы</t>
  </si>
  <si>
    <t>ст. 2 п. 2.1 пп. 11 Приложения</t>
  </si>
  <si>
    <t>Уплата иных платежей</t>
  </si>
  <si>
    <t>Заместитель главы администрации города Ставрополя,</t>
  </si>
  <si>
    <t>руководитель комитета финансов и бюджета администрации города Ставрополя</t>
  </si>
  <si>
    <t>(подпись)</t>
  </si>
  <si>
    <t>(расшифровка подписи)</t>
  </si>
  <si>
    <t>Руководитель отдела правового и штатного обеспечения</t>
  </si>
  <si>
    <t>комитета финансов и бюджета администрации города Ставрополя</t>
  </si>
  <si>
    <t xml:space="preserve">Руководитель отдела сводного бюджетного планирования, </t>
  </si>
  <si>
    <t>анализа исполнения бюджета и методологии бюджетного процесса</t>
  </si>
  <si>
    <t xml:space="preserve">Исполнитель (специалист отдела сводного бюджетного планирования, осуществляющий </t>
  </si>
  <si>
    <t xml:space="preserve">      свод реестров расходных обязательств)</t>
  </si>
  <si>
    <t>Реестр расходных обязательств города Ставрополя</t>
  </si>
  <si>
    <t>на "01" января 2017 г.</t>
  </si>
  <si>
    <t>Итого по ГРБС</t>
  </si>
  <si>
    <t>Всего:</t>
  </si>
  <si>
    <t>Комитет муниципального заказа и торговли администрации города Ставрополя</t>
  </si>
  <si>
    <t>Комитет образования администрации города Ставрополя</t>
  </si>
  <si>
    <t>Комитет труда и социальной защиты населения администрации города Ставрополя</t>
  </si>
  <si>
    <t>Комитет физической культуры и спорта администрации города Ставрополя</t>
  </si>
  <si>
    <t>Администрация Ленинского района города Ставрополя</t>
  </si>
  <si>
    <t>Администрация Октябрьского района города Ставрополя</t>
  </si>
  <si>
    <t xml:space="preserve">Решение Ставропольской городской Думы от 30.05.2012 № 220 "Правила благоустройства территории муниципального образования города Ставрополя"                                                                                          </t>
  </si>
  <si>
    <t xml:space="preserve"> Решение Ставропольской городской Думы от 30.05.2012 № 220 "Правила благоустройства территории муниципального образования города Ставрополя"                                                                                          </t>
  </si>
  <si>
    <t xml:space="preserve">  Решение Ставропольской городской Думы от 30.05.2012 № 220 "Правила благоустройства территории муниципального образования города Ставрополя"                                                                                          </t>
  </si>
  <si>
    <t>Контрольно-счетная палата города Ставрополя</t>
  </si>
  <si>
    <t xml:space="preserve">
1) ст.54</t>
  </si>
  <si>
    <t xml:space="preserve">
1) ст.54                    т.51</t>
  </si>
  <si>
    <t>1) 29.04.2008, 21.05.2016
2) 21.05.2016</t>
  </si>
  <si>
    <t>ст.2 п.2.1 п.п.9 Приложение</t>
  </si>
  <si>
    <t>1) 29.04.2008, 21.05.2016
2) 21.05.2016</t>
  </si>
  <si>
    <t>1) ст.54
2) ст.10 ч.1 п.15</t>
  </si>
  <si>
    <t>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t>
  </si>
  <si>
    <t xml:space="preserve">1) 26.12.2007
2) 05.03.2005
</t>
  </si>
  <si>
    <t>1) Решение Ставропольской городской Думы от 30.09.2014 N 553"Об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</si>
  <si>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1). Федеральный закон от 02.03.2007 N 25-ФЗ "О муниципальной службе в Российской Федерации"
2). Федеральный закон от 06.10.2003 N 131-ФЗ  "Об общих принципах организации местного самоуправления в Российской Федерации"</t>
  </si>
  <si>
    <t>ст.22 ч.1
ст.17 ч.1 п.3</t>
  </si>
  <si>
    <t>1) п.1
2) п.1, 2</t>
  </si>
  <si>
    <t>01.06.2007
01.01.2009</t>
  </si>
  <si>
    <t xml:space="preserve">1) Закон Ставропольского края от 24.12.2007 N 78-кз "Об отдельных вопросах муниципальной службы в Ставропольском крае"
2) Закон Ставропольского края от 02.03.2005 N 12-кз  "О местном самоуправлении в Ставропольском крае" </t>
  </si>
  <si>
    <t xml:space="preserve">1) ст.10 в целом
2) ст.9 п.1
</t>
  </si>
  <si>
    <t>1) 08.10.2014
2) 02.07.2011</t>
  </si>
  <si>
    <t xml:space="preserve"> 1) 29.04.2008, 21.05.2016
2) 21.05.2016</t>
  </si>
  <si>
    <t xml:space="preserve">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  </t>
  </si>
  <si>
    <t xml:space="preserve"> Решение Ставропольской городской Думы от 11.05.2016 N 847 "Об Уставе муниципального образования города Ставрополя Ставропольского края"  </t>
  </si>
  <si>
    <t>1) ст.54
2) ст.51</t>
  </si>
  <si>
    <t>1) 29.04.2008, 21.05.2016
2) 21.05.2016</t>
  </si>
  <si>
    <t>1) 29.04.2008,  21.05.2016
2) 21.05.2016</t>
  </si>
  <si>
    <t>1) ст.54
2) ст.8 п.8</t>
  </si>
  <si>
    <t>ст.8 п.9</t>
  </si>
  <si>
    <t xml:space="preserve">
21.05.2016</t>
  </si>
  <si>
    <t>1) ст.15 ч.1 
2) ст.6</t>
  </si>
  <si>
    <t>1) 27.10.2004
2) 27.07.2010</t>
  </si>
  <si>
    <t>1) ст.2 в целом
ст.5 в целом 
2) ст.12 ч.1 п.3</t>
  </si>
  <si>
    <t>1) 01.01.2005
2) 05.03.2005</t>
  </si>
  <si>
    <t>1) ст.73 ч.2
2) ст.49 ч.2 п.9</t>
  </si>
  <si>
    <t>1)  29.04.2008, 21.05.2016
2) 21.05.2016</t>
  </si>
  <si>
    <t>1) ст.73 ч.2
2) ст.49 ч.2 п.9</t>
  </si>
  <si>
    <t>1) 01.01.2005
2) 05.03.2005</t>
  </si>
  <si>
    <t>1) 27.10.2004
2) 27.07.2011</t>
  </si>
  <si>
    <t>1) ст.15 ч.1 
2) ст.7</t>
  </si>
  <si>
    <t xml:space="preserve">1) Закон Ставропольского края от 31.12.2004 N 122-кз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
2) Закон Ставропольского края от 02.03.2005 N 12-кз  "О местном самоуправлении в Ставропольском крае" </t>
  </si>
  <si>
    <t>Постановление администрации 
г. Ставрополя от 09.07.2015 N 1490  "Об утверждении Порядка предоставления субсидий субъектам малого предпринимательства, осуществляющим деятельность на территории города Ставрополя, на частичное возмещение затрат, на открытие собственного бизнеса в сфере производства товаров и оказания услуг за счет средств бюджета города</t>
  </si>
  <si>
    <t xml:space="preserve">
15.07.2015</t>
  </si>
  <si>
    <t xml:space="preserve">1) п.1
2) п.1
</t>
  </si>
  <si>
    <t>1) 09.04.2015,
03.06.2016
2) 03.06.2016</t>
  </si>
  <si>
    <t>1) ст.54
2) ст.49 ч.2 п.57</t>
  </si>
  <si>
    <t>1) ст.54
2) ст.51</t>
  </si>
  <si>
    <t xml:space="preserve">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 </t>
  </si>
  <si>
    <t xml:space="preserve">1) ст.9 п.1
2) ст.10 в целом
</t>
  </si>
  <si>
    <t>1) ст.22 ч.1
2) ст.17 ч.1 п.3</t>
  </si>
  <si>
    <t>1) 01.06.2007
2) 01.01.2009</t>
  </si>
  <si>
    <t xml:space="preserve">1) 05.03.2005
2) 26.12.2007
</t>
  </si>
  <si>
    <t>1) п.1
2) п.1, 2</t>
  </si>
  <si>
    <t>1) 08.10.2014
2) 02.07.2011</t>
  </si>
  <si>
    <t>1) Федеральный закон от 02.03.2007 N 25-ФЗ "О муниципальной службе в Российской Федерации"
2) Федеральный закон от 06.10.2003 N 131-ФЗ  "Об общих принципах организации местного самоуправления в Российской Федерации"</t>
  </si>
  <si>
    <t>1) ст.73 ч.2
2) ст.10 ч.1 п.3</t>
  </si>
  <si>
    <t>1)  29.04.2008,  21.05.2016
2) 21.05.2016</t>
  </si>
  <si>
    <t>1) ст.73 ч.2
2) ст.10 ч.1 п.3</t>
  </si>
  <si>
    <t>1) ст.11 ч.1 п.6
2) ст.10 ч.1 п.8</t>
  </si>
  <si>
    <t>ст.10 ч.1 п.11</t>
  </si>
  <si>
    <t xml:space="preserve">
1) ст.11 ч.1 п.8
2) ст.10 ч.1 п.11</t>
  </si>
  <si>
    <t>1) ст.54
2) ст.10 ч.1 п.11</t>
  </si>
  <si>
    <t>1) ст.54
2) ст.49 ч.2 п.8</t>
  </si>
  <si>
    <t>1) ст.54
2) ст.49 ч.2 п.8</t>
  </si>
  <si>
    <t>ст.2 п.3.1 п.п.1 Приложения</t>
  </si>
  <si>
    <t xml:space="preserve">
16.04.2015</t>
  </si>
  <si>
    <t>1) ст.10 ч.1 п.9
2) ст.9 ч.1 п.7</t>
  </si>
  <si>
    <t xml:space="preserve">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  </t>
  </si>
  <si>
    <t>1) ст.11 ч.1 п.11
2) ст.10 ч.1 п.15</t>
  </si>
  <si>
    <t>1) ст.11 ч.1 п.11
2) ст.10 ч.1 п.15</t>
  </si>
  <si>
    <t xml:space="preserve"> Решение Ставропольской городской Думы от 11.05.2016 N 847 "Об Уставе муниципального образования города Ставрополя Ставропольского края"</t>
  </si>
  <si>
    <t>1) ст.11 ч.1 п.11
2) ст.10 ч.1 п.15</t>
  </si>
  <si>
    <t>1) ст.52 ч.2 п.1
2) ст.10 ч.1. п.15</t>
  </si>
  <si>
    <t>1) ст.52 ч.2 п.3
2) ст.49 ч.2 п.3</t>
  </si>
  <si>
    <t>1) ст.54
2) ст.8 п.38</t>
  </si>
  <si>
    <t>1) ст.54
2) ст.8 п.38</t>
  </si>
  <si>
    <t xml:space="preserve">1) ст.52 ч.2 п.3
2) ст.49 ч.2 п. 3
</t>
  </si>
  <si>
    <t xml:space="preserve">1) ст.52 ч.2 п.3
2) ст.49 ч.2 п.3
</t>
  </si>
  <si>
    <t>Решение Ставропольской городской Думы от 30.09.2014 N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</si>
  <si>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 xml:space="preserve">Закон Ставропольского края от 24.12.2007 N 78-кз "Об отдельных вопросах муниципальной службы в Ставропольском крае"
</t>
  </si>
  <si>
    <t>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t>
  </si>
  <si>
    <t>1) Федеральный закон от 15.05.1991 № 1244-1-ФЗ "О социальной защите граждан, подвергшихся воздействию радиации вследствие катастрофы на Чернобыльской АЭС",    2) Федеральный закон от 26.11.1998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3)Постановление Правительства Российской Федерации от 03.03.2007 № 136 "О порядке предоставления мер социальной поддержки гражданам, подвергшимся воздействию радиации вследствие катастрофы на Чернобыльской АЭС и ядерных испытаний на Семипалатинском полигоне, в связи с исполнением ими трудовых обязанностей, а также выплаты пособия на погребение граждан, погибших (умерших) в связи с чернобыльской катастрофой"
4)Постановление Правительства Российской Федерации от 31.12.2004 № 907 "О социальной поддержке граждан, подвергшихся воздействию радиации вследствие катастрофы на Чернобыльской АЭС"</t>
  </si>
  <si>
    <t>1) 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3)Постановление Правительства Ставропольского края от 02.06.2006 № 84-П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t>
  </si>
  <si>
    <t>1) 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3)Постановление Правительства Ставропольского края от 02.06.2006 № 84-П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t>
  </si>
  <si>
    <t>Костюков В.В.</t>
  </si>
  <si>
    <t xml:space="preserve">  </t>
  </si>
  <si>
    <t>Исполнитель (специалист отдела правового и штатного обеспечения)</t>
  </si>
  <si>
    <t>Долгая Г.В.</t>
  </si>
  <si>
    <t>Караева С.И.</t>
  </si>
  <si>
    <t>Литвиненко Ю.Д.</t>
  </si>
  <si>
    <t>Коновалова Л.В.</t>
  </si>
  <si>
    <t>по полномочиям</t>
  </si>
  <si>
    <t>должно быть</t>
  </si>
  <si>
    <t>Итого по 04.01.00.0.000</t>
  </si>
  <si>
    <t>контроль</t>
  </si>
  <si>
    <t>Итого по 04.02.00.0.000</t>
  </si>
  <si>
    <t>Итого по 04.03.00.0.000</t>
  </si>
  <si>
    <t>ВОПРОСЫ МЕСТНОГО ЗНАЧЕНИЯ</t>
  </si>
  <si>
    <t>Итого по 04.04.00.0.000</t>
  </si>
  <si>
    <t>2016 план</t>
  </si>
  <si>
    <t>2016 факт</t>
  </si>
  <si>
    <t>2) ст.2 п.2.1    пп.7.11 Приложения</t>
  </si>
  <si>
    <t xml:space="preserve">1) Решение Ставропольской городской Думы от 30 сентября 2014 г.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</si>
  <si>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2) Постановление Главы города Ставрополя от 20 марта 2012 г. №17-п "Об оплате труда работников Ставропольской городской Думы, не замещающих должности муниципальной службы и исполняющих обязанности по техническому обеспечению деятельности Ставропольской городской Думы"</t>
  </si>
  <si>
    <t>2) п.1 пп.1.1 п.п.1.2</t>
  </si>
  <si>
    <t>28.03.2012</t>
  </si>
  <si>
    <t>3) Постановление председателя Ставропольской городской Думы от 17 июня 2009 года № 27-п "Об оплате труда работников Ставропольской городской Думы, осуществляющих профессиональную деятельность по профессиям рабочих"</t>
  </si>
  <si>
    <t>3) п.1.2</t>
  </si>
  <si>
    <t>7040020090</t>
  </si>
  <si>
    <t xml:space="preserve">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</si>
  <si>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ст. 16 ч.1 п.1</t>
  </si>
  <si>
    <t>ст. 9 ч.1</t>
  </si>
  <si>
    <t>ст. 17 ч.1 п.15</t>
  </si>
  <si>
    <t xml:space="preserve">
Решение Ставропольской городской Думы от 25.03.2015 N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</si>
  <si>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ст.2 п.2.1 п.п.9</t>
  </si>
  <si>
    <t xml:space="preserve">
1) 29.04.2008, 21.05.2016
2) 21.05.2016</t>
  </si>
  <si>
    <t xml:space="preserve">
1) 29.04.2008, 21.05.2016
2) 21.05.2016</t>
  </si>
  <si>
    <t>ст. 16 ч.1 п.20</t>
  </si>
  <si>
    <t xml:space="preserve">
1) 29.04.2008, 21.05.2016
2) 21.05.2016</t>
  </si>
  <si>
    <t>ст. 16 ч.1 п.7 пп. 1</t>
  </si>
  <si>
    <t xml:space="preserve">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</si>
  <si>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ст. 16 ч.1 п.7 пп. 2</t>
  </si>
  <si>
    <t xml:space="preserve">
1) ст.15 ч.1
2) ст. 6 в целом</t>
  </si>
  <si>
    <t xml:space="preserve">
1) 27.10.2004
2) 27.07.2010</t>
  </si>
  <si>
    <t xml:space="preserve">
1) ст. 2 в целом
ст. 5 в целом
2) ст.12 ч.1 п.3</t>
  </si>
  <si>
    <t xml:space="preserve">
1) 01.01.2005
2) 05.03.2005</t>
  </si>
  <si>
    <t xml:space="preserve">
1) ст.15 ч.1
2) ст. 6 в целом</t>
  </si>
  <si>
    <t xml:space="preserve">
1) 27.10.2004
2) 27.07.2010</t>
  </si>
  <si>
    <t>1). Федеральный закон от 02.03.2007 N 25-ФЗ "О муниципальной службе в Российской Федерации"
2). Федеральный закон от 06.10.2003 N 131-ФЗ  "Об общих принципах организации местного самоуправления в Российской Федерации"</t>
  </si>
  <si>
    <t>1) Решение Ставропольской городской Думы от 30.09.2014 N 553"Об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</si>
  <si>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ст. 16 ч.1 п.33</t>
  </si>
  <si>
    <t>ст.9 в целом</t>
  </si>
  <si>
    <t>Постановление администрации 
города Ставрополя от 09.07.2015 N 1490  "Об утверждении Порядка предоставления субсидий субъектам малого предпринимательства, осуществляющим деятельность на территории города Ставрополя, на частичное возмещение затрат, на открытие собственного бизнеса в сфере производства товаров и оказания услуг за счет средств бюджета города</t>
  </si>
  <si>
    <t>15.07.2015 - 13.04.2017</t>
  </si>
  <si>
    <t xml:space="preserve"> п.1</t>
  </si>
  <si>
    <t xml:space="preserve"> Постановление администрации 
города Ставрополя от 02.06.2017 № 945 "О Порядке предоставления субсидий субъектам малого  и среднего предпринимательства, осуществляющим деятельность на территории города Ставрополя, на частичное возмещение затрат в приоритетных сферах деятельности, за счет средств бюджета города Ставрополя"</t>
  </si>
  <si>
    <t xml:space="preserve">
 п.1</t>
  </si>
  <si>
    <t xml:space="preserve">
11.06.2017</t>
  </si>
  <si>
    <t>812</t>
  </si>
  <si>
    <t>ст. 16 ч.1 п.37</t>
  </si>
  <si>
    <t>1)  Постановление администрации 
города Ставрополя от 06.04.2015 N 618 "Об утверждении Порядка предоставления субсидии за счет средств бюджета города Ставрополя казачьим обществам,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
2)  Постановление администрации 
города Ставрополя от 27.05.2016 N 1132 "Об утверждении Порядка предоставления субсидии за счет средств бюджета города Ставрополя казачьим обществам,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 на финансирование расходов, связанных с организацией деятельности народных дружин из числа членов казачьих обществ"</t>
  </si>
  <si>
    <t xml:space="preserve">
1) п.1
2) п.1
</t>
  </si>
  <si>
    <t xml:space="preserve">
1) 09.04.2015,
03.06.2016
2) 03.06.2016 - 31.12.2016</t>
  </si>
  <si>
    <t xml:space="preserve">
1) п.1
2) п.1
</t>
  </si>
  <si>
    <t xml:space="preserve">
1) 09.04.2015,
03.06.2016
2) 03.06.2016 - 31.12.2016</t>
  </si>
  <si>
    <t>631</t>
  </si>
  <si>
    <t>ст.5 ч.4</t>
  </si>
  <si>
    <t>ст.3 ч.5</t>
  </si>
  <si>
    <t xml:space="preserve">
1) ст.54
2) ст.49 ч.2 п.57</t>
  </si>
  <si>
    <t xml:space="preserve">
1)  29.04.2008, 21.05.2016
2) 21.05.2016</t>
  </si>
  <si>
    <t xml:space="preserve">
1) ст.54
2) ст.51</t>
  </si>
  <si>
    <t xml:space="preserve">Федеральный закон от 02.03.2007 N 25-ФЗ "О муниципальной службе в Российской Федерации" </t>
  </si>
  <si>
    <t>1) Решение Ставропольской городской Думы от 30.09.2014 N 553"Об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 Ставрополя от 27.06.2011 N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</si>
  <si>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ст.13 ч.2 в целом</t>
  </si>
  <si>
    <t>.функционирование органов местного самоуправления</t>
  </si>
  <si>
    <t>4.02.00.0.006</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</si>
  <si>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</si>
  <si>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ст.6 в целом</t>
  </si>
  <si>
    <t>27.07.20110</t>
  </si>
  <si>
    <t>112</t>
  </si>
  <si>
    <t>4.02.00.0.011</t>
  </si>
  <si>
    <t>ст. 17 ч.1 п.5</t>
  </si>
  <si>
    <t>ст. 12 ч.1 п.8</t>
  </si>
  <si>
    <t>4.02.00.0.014</t>
  </si>
  <si>
    <t>ст. 17 ч.1 п.7</t>
  </si>
  <si>
    <t>ст. 12 ч.1 п.11</t>
  </si>
  <si>
    <t xml:space="preserve">
 Решение Ставропольской городской Думы от 11.05.2016 N 847 "Об Уставе муниципального образования города Ставрополя Ставропольского края"</t>
  </si>
  <si>
    <t xml:space="preserve">
ст. 10 ч.1 п.11</t>
  </si>
  <si>
    <t xml:space="preserve">
 21.05.2016</t>
  </si>
  <si>
    <t>1) Решение Ставропольской городской Думы от 25.04.2008 N 81 "Об Уставе муниципального образования города Ставрополя Ставропольского края"
2) Решение Ставропольской городской Думы от 11.05.2016 N 847 "Об Уставе муниципального образования города Ставрополя Ставропольского края""</t>
  </si>
  <si>
    <t xml:space="preserve">
1) ст.11 ч.1 п.8
2) ст. 10 ч.1 п.11</t>
  </si>
  <si>
    <t xml:space="preserve">
 Решение Ставропольской городской Думы от 11.05.2016 N 847 "Об Уставе муниципального образования города Ставрополя Ставропольского края""</t>
  </si>
  <si>
    <t xml:space="preserve">
 ст. 10 ч.1 п.11</t>
  </si>
  <si>
    <t xml:space="preserve">
21.05.2016</t>
  </si>
  <si>
    <t>ст. 9 п.1</t>
  </si>
  <si>
    <t>4.02.00.0.016</t>
  </si>
  <si>
    <t>ст. 17 ч.1 п.8.1</t>
  </si>
  <si>
    <t>ст. 16.1 ч.1 п.9</t>
  </si>
  <si>
    <t xml:space="preserve">
1) ст.10 ч.1 п.9
2) ст. 9 ч.1 п.7</t>
  </si>
  <si>
    <t>.создание условий для развития туризма</t>
  </si>
  <si>
    <t xml:space="preserve"> Решение Ставропольской городской Думы от 11.05.2016 N 847 "Об Уставе муниципального образования города Ставрополя Ставропольского края""</t>
  </si>
  <si>
    <t xml:space="preserve">
 ст. 9 ч.1 п.7</t>
  </si>
  <si>
    <t xml:space="preserve">
 21.05.2016</t>
  </si>
  <si>
    <t>4.03.02.0.003</t>
  </si>
  <si>
    <t xml:space="preserve"> обеспечение деятельности депутатов Думы Ставропольского края и их помощников в избирательном округе</t>
  </si>
  <si>
    <t>ст. 33</t>
  </si>
  <si>
    <t xml:space="preserve">
1) ст.11 ч.1 п.11
2) ст.10 ч.1 п.15</t>
  </si>
  <si>
    <t xml:space="preserve">
1) 29.04.2008, 21.05.2016
2) 21.05.2016</t>
  </si>
  <si>
    <t>обеспечение деятельности депутатов Думы Ставропольского края и их помощников в избирательном округе</t>
  </si>
  <si>
    <t xml:space="preserve"> ст.10 ч.1 п.15</t>
  </si>
  <si>
    <t xml:space="preserve">
 21.05.2016</t>
  </si>
  <si>
    <t>ст. 5  п.14</t>
  </si>
  <si>
    <t xml:space="preserve">
1) 29.04.2008, 21.05.2016
2) 21.05.2016</t>
  </si>
  <si>
    <t xml:space="preserve"> на формирование и содержание архивных фондов субъекта Российской Федерации</t>
  </si>
  <si>
    <t>ст. 15  ч.1</t>
  </si>
  <si>
    <t>ст. 2 в целом
ст. 5 в целом</t>
  </si>
  <si>
    <t xml:space="preserve"> на организацию профилактики незаконного потребления наркотических средств и психотропных веществ, наркомании</t>
  </si>
  <si>
    <t>ст. 16 ч.1 п.34</t>
  </si>
  <si>
    <t xml:space="preserve">
 ст. 8  п.38</t>
  </si>
  <si>
    <t xml:space="preserve">
1) ст.54 
2) ст.8 п.38</t>
  </si>
  <si>
    <t xml:space="preserve">
 ст.8 п.38</t>
  </si>
  <si>
    <t xml:space="preserve">
21.05.2016</t>
  </si>
  <si>
    <t xml:space="preserve">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</si>
  <si>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 xml:space="preserve">ст. 19 ч.5 в целом </t>
  </si>
  <si>
    <t>ст. 1 в целом 
ст.2 абз.1;35
ст.6 ч.1</t>
  </si>
  <si>
    <t xml:space="preserve">
1) ст.52 ч.2 п.3 
2) ст.49 ч.2 п.3</t>
  </si>
  <si>
    <t>4.04.01.0.088</t>
  </si>
  <si>
    <t xml:space="preserve">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</si>
  <si>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</si>
  <si>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29.04.2008,
21.05.2016</t>
  </si>
  <si>
    <t>430277260</t>
  </si>
  <si>
    <t>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t>
  </si>
  <si>
    <t>ст.16,ч.1,п.6</t>
  </si>
  <si>
    <t>ст.3, п.3.7 .5 Приложения</t>
  </si>
  <si>
    <t xml:space="preserve"> 01.03.2015</t>
  </si>
  <si>
    <t>7220020950</t>
  </si>
  <si>
    <t>Снос аварийных многоквартирных домов, включенных в программы по переселению граждан из аварийного жилищного фонда в городе Ставрополе, реализовывавшихся до 2014 года</t>
  </si>
  <si>
    <t>9810021350</t>
  </si>
  <si>
    <t>Иные вопросы, связанные с общегосударственным управлением</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</si>
  <si>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 1719 от 27.06.2011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3)Постановление от 15.11.2011 г.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</si>
  <si>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 1719 от 27.06.2011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3)Постановление от 15.11.2011 г.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</si>
  <si>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1)Федеральный закон  от 06.10.2003 № 131-ФЗ "Об общих принципах организации местного самоуправления в Российской Федерации" 2)Федеральный закон от 02.03.2007 N 25-ФЗ "О муниципальной службе в Российской Федерации"</t>
  </si>
  <si>
    <t>1) ст.16, ч.1, п.1                                                            2) ст.22, п.1, п.2</t>
  </si>
  <si>
    <t xml:space="preserve">1) Закон Ставропольского края от 02.03.2005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 </t>
  </si>
  <si>
    <t>1) ст.9, ч.1           2) ст. 10 в целом</t>
  </si>
  <si>
    <t>1) 05.03.2005 2) 26.12.2007</t>
  </si>
  <si>
    <t>1)Решение Ставропольской городской Думы от 29.12.2005 №199 "Об утверждении Положения о комитете финансов и бюджета администрации города Ставрополя"                                                                                                                                                                                                                                                         2) Решение Ставропольской городской Думы от 30.09.2014 №533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3) Постановление администрации города Ставрополя от 27.06.2011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4) Постановление администрации города Ставрополя от 15.11.2011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</si>
  <si>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п.1.4 Приложения;                                                                                                                                                                                                                                                                                                                                                                                                                                                                                                                                                                 2) п.1                 3) п.1 п.п 1.1, 1.2, п.2              4) п.1</t>
  </si>
  <si>
    <t>1) 19.01.2006                                                                                                                                          2) 08.10.2014  3) 02.07.2011  4) 29.11.2011</t>
  </si>
  <si>
    <t>1) ст.16, ч.1, п.1                            2) ст.22, п.1, п.2</t>
  </si>
  <si>
    <t>1)Решение Ставропольской городской Думы от 29.12.2005 №199 "Об утверждении Положения о комитете финансов и бюджета администрации города Ставрополя"                                        2) Решение Ставропольской городской Думы от 30.09.2014 №533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3) Постановление администрации города Ставрополя от 27.06.2011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4) Постановление администрации города Ставрополя от 15.11.2011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</si>
  <si>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1) п.1.4 Приложения                2) п.1         3) п.1 п.п 1.1, 1.2, п.2       4) п.1</t>
  </si>
  <si>
    <t>1) 19.01.2006         2) 08.10.2014 3) 02.07.2011  4) 29.11.2011</t>
  </si>
  <si>
    <t>ст.16, ч.1, п.1</t>
  </si>
  <si>
    <t>1)Решение Ставропольской городской Думы от 29.12.2005 №199 "Об утверждении Положения о комитете финансов и бюджета администрации города Ставрополя"                                                                         2) Решение Ставропольской городской Думы от 29.10.2003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</si>
  <si>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1) п.1.4 Приложения 2) п.2 Приложения</t>
  </si>
  <si>
    <t>1) 19.01.2006 2) 29.12.2003</t>
  </si>
  <si>
    <t>1)Федеральный закон от 06.10.2003 № 131-ФЗ "Об общих принципах организации местного самоуправления в Российской Федерации"  2)Федеральный закон от 02.03.2007 N 25-ФЗ "О муниципальной службе в Российской Федерации"</t>
  </si>
  <si>
    <t>1) ст.16, ч.1, п.1                                           2) ст.22, п.1, п.2</t>
  </si>
  <si>
    <t xml:space="preserve">Закон Ставропольского края от 02.03.2005 № 12-кз  "О местном самоуправлении в Ставропольском крае"                           2)Закон Ставропольского края от 24.12.2007 N 78-кз "Об отдельных вопросах муниципальной службы в Ставропольском крае" </t>
  </si>
  <si>
    <t>1)Решение Ставропольской городской Думы от 29.12.2005 №199 "Об утверждении Положения о комитете финансов и бюджета администрации города Ставрополя"                                                                                                    2) Решение Ставропольской городской Думы от 29.10.2003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t>
  </si>
  <si>
    <t>1)Решение Ставропольской городской Думы от 29.12.2005 №199 "Об утверждении Положения о комитете финансов и бюджета администрации города Ставрополя"                                                                                        2)Решение Ставропольской городской Думы от 25.03.2015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</si>
  <si>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1) п.1.4 Приложения 2) ст.2, п2.1, п.п.2,4,5,6,7,10,11 Приложения</t>
  </si>
  <si>
    <t>1) 19.01.2006 2) 16.04.2015</t>
  </si>
  <si>
    <t>1)Решение Ставропольской городской Думы от 29.12.2005 №199 "Об утверждении Положения о комитете финансов и бюджета администрации города Ставрополя"                     2)Решение Ставропольской городской Думы от 25.03.2015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</si>
  <si>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1) п.1.4 Приложения 2) ст2, п2.1, п.п2 Приложения</t>
  </si>
  <si>
    <t>1)Решение Ставропольской городской Думы от 29.12.2005 №199 "Об утверждении Положения о комитете финансов и бюджета администрации города Ставрополя"                   2)Решение Ставропольской городской Думы от 28.09.2005 №117 "Об утверждении Положения о бюджетном процессе в городе Ставрополе"</t>
  </si>
  <si>
    <t>1) п.2.1, п.п.2.1.15 Приложения 2) ст.8 абз.17 Приложения</t>
  </si>
  <si>
    <t>1) 19.01.2006 2) 28.10.2005</t>
  </si>
  <si>
    <t>1)Решение Ставропольской городской Думы от 29.12.2005 №199 "Об утверждении Положения о комитете финансов и бюджета администрации города Ставрополя"</t>
  </si>
  <si>
    <t>1) п.2.1, п.п.2.1.58 Приложения</t>
  </si>
  <si>
    <t>1) Решение Ставропольской городской Думы от 30.09.2014 №533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</si>
  <si>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1) п.п 10.1 Приложения</t>
  </si>
  <si>
    <t>1) 08.10.2014</t>
  </si>
  <si>
    <t>7310010050</t>
  </si>
  <si>
    <t>Организация ведения централизованного бюджетного (бухгалтерского) учета и формирования бюджетной (бухгалтерской) отчетности</t>
  </si>
  <si>
    <t>4.02.00.0.018</t>
  </si>
  <si>
    <t>Формирование и использование резервных фондов органов местного самоуправления городских округов</t>
  </si>
  <si>
    <t>1) Постановление администрации города Ставрополя от 06.06.2011 №1576 "Об утверждении Порядка использования бюджетных ассигнований резервного фонда администрации города Ставрополя"                 2)Решение Ставропольской городской Думы от 28.09.2005 №117 "Об утверждении Положения о бюджетном процессе в городе Ставрополе"</t>
  </si>
  <si>
    <t>1) п.3         2) ст.14 п.1, п.2 Приложения</t>
  </si>
  <si>
    <t>1) 06.06.2011 2) 28.10.2005</t>
  </si>
  <si>
    <t>9810020020</t>
  </si>
  <si>
    <t>4.02.00.0.019</t>
  </si>
  <si>
    <t>Привлечение, погашение и обслуживание долговых обязательств</t>
  </si>
  <si>
    <t>1)Решение Ставропольской городской Думы от 29.12.2005 №199 "Об утверждении Положения о комитете финансов и бюджета администрации города Ставрополя"                2)Решение Ставропольской городской Думы от 28.09.2005 №117 "Об утверждении Положения о бюджетном процессе в городе Ставрополе"</t>
  </si>
  <si>
    <t>1) п.2.1, п.п.2.1.59 Приложения 2) ст.8, абз.3.9 Приложения</t>
  </si>
  <si>
    <t>1530120660</t>
  </si>
  <si>
    <t>раздел 3, п. 3.48 Приложения</t>
  </si>
  <si>
    <t>ст. 17, ч.1, п.3</t>
  </si>
  <si>
    <t>п. 1,2</t>
  </si>
  <si>
    <t>29.11.2011</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</si>
  <si>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</si>
  <si>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раздел 3, п. 3.6 Приложения</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</si>
  <si>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</si>
  <si>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ст.9 ч. 1 п. 1,2,5</t>
  </si>
  <si>
    <t>ст. 11 ч. 1</t>
  </si>
  <si>
    <t>ст.9 ч. 1 п. 1,2,7</t>
  </si>
  <si>
    <t>ст.9 ч. 1 п. 7</t>
  </si>
  <si>
    <t>ст.9 ч. 1 п. 5</t>
  </si>
  <si>
    <t>1) ст.9  ч. 1  п. 1,2,5; 2) ст. 19 абз. 1-9</t>
  </si>
  <si>
    <t xml:space="preserve">1) 01.09.2013; 2) 26.12.1994        </t>
  </si>
  <si>
    <t>1) ст. 11 ч. 1; 2) ст. 9 в целом</t>
  </si>
  <si>
    <t>1) Федеральный закон от 29.12.2012 № 273-ФЗ "Об образовании в Российской Федерации"; 2) Федеральный закон от 23.11.2009 г.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</si>
  <si>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1) ст.9 ч. 1 п. 1,2,5;  2) ст. 8 в целом</t>
  </si>
  <si>
    <t xml:space="preserve">1) 01.09.2013; 2) 27.11.2009        </t>
  </si>
  <si>
    <t>1) ст. 11 ч. 1; 2) ст. 12, ч. 1, п. 14</t>
  </si>
  <si>
    <t>Проведение работ по капитальному ремонту кровель в муниципальных общеобразовательных организациях за счет средств краевого бюджета</t>
  </si>
  <si>
    <t>Проведение работ по капитальному ремонту кровель в муниципальных общеобразовательных организациях за счет средств местного бюджета</t>
  </si>
  <si>
    <t>ст.9 ч. 1 п. 1,7</t>
  </si>
  <si>
    <t>1) ст.9 ч. 1 в целом; 2) ст. 19 абз. 1-9</t>
  </si>
  <si>
    <t>ст.9 ч. 1 п. 1,2,5,7</t>
  </si>
  <si>
    <t>ст. 18.1 ч. 4</t>
  </si>
  <si>
    <t>1) ст.9 ч. 1 п. 1,2,5; 2) ст. 19, абз. 1-9</t>
  </si>
  <si>
    <t>1) Закон Ставропольского края от 30.07.2013 № 72 -кз "Об образовании";2) Закон Ставропольского края от 07.06.2004 № 41-кз "О пожарной безопасности"</t>
  </si>
  <si>
    <t>ст. 9 ч. 1 п. 7</t>
  </si>
  <si>
    <t>ст. 9 ч. 1 п. 1,2,3</t>
  </si>
  <si>
    <t>ст. 9 ч. 1 п. 1,2,7</t>
  </si>
  <si>
    <t>ст. 9 ч. 1 в целом</t>
  </si>
  <si>
    <t>ст. 17 ч. 1, п. 3</t>
  </si>
  <si>
    <t>ст. 9 ч. 1</t>
  </si>
  <si>
    <t>ст. 17 ч. 1 п. 3</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</si>
  <si>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</si>
  <si>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ст. 8 ч. 1 п. 6</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</si>
  <si>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</si>
  <si>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19 ч. 2 п. 5</t>
  </si>
  <si>
    <t>ст. 1; ст. 4 ч. 1 п. 1; ст. 6 ч. 1</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</si>
  <si>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</si>
  <si>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ст. 4 ч. 1 п. 1; ст. 6 ч. 1</t>
  </si>
  <si>
    <t>Федеральный закон от 21.12.1996 № 159-ФЗ "О дополнительных гарантиях по социальной поддержке детей-сирот и детей, оставшихся без попечения родителей"</t>
  </si>
  <si>
    <t>ст. 5 в целом</t>
  </si>
  <si>
    <t>Закон Ставропольского края от 31.12.2004 № 120 -кз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t>
  </si>
  <si>
    <t>ст. 1 п. 4; ст. 4 ч. 1 п. 1; ст. 6 ч. 1</t>
  </si>
  <si>
    <t>ст. 1 п. 2; ст. 4 ч. 1 п. 1,2; ст. 6 ч. 1</t>
  </si>
  <si>
    <t>ст. 4.1 абз. 15</t>
  </si>
  <si>
    <t>1) Закон Ставропольского края от 13.06.2013 № 51-кз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 2) Закон Ставропольского края от 15.11.2009 № 77-кз "О размере и порядке назначения единовременного пособия усыновителям"</t>
  </si>
  <si>
    <t>1) ст. 1; ст. 4 ч. 1; ст. 6 ч. 1; 2) ст. 5</t>
  </si>
  <si>
    <t>организация и осуществление деятельности по опеке и попечительству</t>
  </si>
  <si>
    <t>1) п. 1; 2) п. 1,2; 3) п. 1</t>
  </si>
  <si>
    <t>ст. 11 ч. 1 п. 2 в целом</t>
  </si>
  <si>
    <t>Федеральный закон от 24.04.2008 № 48-ФЗ  "Об опеке и попечительстве"</t>
  </si>
  <si>
    <t>ст. 6 ч. 1 в целом</t>
  </si>
  <si>
    <t>Закон Ставропольского края от 31.12.2004 № 120-кз "О наделении органов местного самуправления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t>
  </si>
  <si>
    <t>ст. 1 п. 6; ст. 4 ч. 1; ст. 6 ч. 1</t>
  </si>
  <si>
    <t xml:space="preserve">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</si>
  <si>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 xml:space="preserve">Постановление администрации города Ставрополя от 02.02.2016 № 207 
"О комитете культуры и молодежной политики администрации города Ставрополя" </t>
  </si>
  <si>
    <t>п..15 пп.13 Приложения</t>
  </si>
  <si>
    <t xml:space="preserve"> 02.02.2016 </t>
  </si>
  <si>
    <t>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краевого бюджета (реализация майских Указов Президента РФ)</t>
  </si>
  <si>
    <t>Расходы на повышение заработной платы педагогических работников муниципальных образовательных организаций дополнительного образования детей за счет средств меcтного бюджета (реализация майских Указов Президента РФ)</t>
  </si>
  <si>
    <t>п..15 пп.15  Приложения</t>
  </si>
  <si>
    <t>п..15 пп.13,14
Приложения</t>
  </si>
  <si>
    <t>Расходы на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t>
  </si>
  <si>
    <t xml:space="preserve">комитет культуры и молодежной политики администрации города Ставрополя </t>
  </si>
  <si>
    <t>п..15 пп.13,14 Приложения</t>
  </si>
  <si>
    <t>Расходы на участие учащихся муниципальных учреждений дополнительного образования детей в отрасли «Культура» города Ставрополя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t>
  </si>
  <si>
    <t>п..15 пп 6,.13 Приложения</t>
  </si>
  <si>
    <t>п..15 пп.6, 13 Приложения</t>
  </si>
  <si>
    <t>Постановление администрации города от 02.02.2016 № 207 " О комитете культуры и молодежной политики администрации города Ставрополя"</t>
  </si>
  <si>
    <t>Расходы на проведение ремонтных работ внутренних помещений здания муниципального автономного учреждения дополнительного образования «Детская школа искусств №5» города Ставрополя по адресу: ул. Доваторцев, 44/1 (в том числе изготовление проектно-сметной до</t>
  </si>
  <si>
    <t>1) Закон Российской Федерации от 06.10.2003 № 131-ФЗ "Об общих принципах организации местного самоуправления в Российской Федерации";                                                    2) Закон Российской Федерации от 23.11.2009 № 261-ФЗ "Об энергосбереже</t>
  </si>
  <si>
    <t>п..15 пп.59 Приложения</t>
  </si>
  <si>
    <t>п..15 пп.11
Приложения</t>
  </si>
  <si>
    <t>Расходы на комплектование книжных фондов библиотек муниципальных образований за счет средств местного бюджета</t>
  </si>
  <si>
    <t>1) Постановление администрации города от 02.02.2016 № 207 "О комитете культуры и молодежной политики администрации города Ставрополя"
2) Соглашение от 19.04.2017 № 6-34 между министерством культуры Ставропольского края и администрацией города Ставрополя о предоставлении субсидии из бюджета Ставропольского края бюджету города Ставрополя на поддержку отрасли культуры (комплектование книжных фондов библиотек муниципальных образований Ставропольского края) а рамках реализации подпрограммы "Культура" государственной программы Ставропольского края "Культура и туристско-рекреационный комплекс"</t>
  </si>
  <si>
    <t>1) п..15 пп.11 Приложения                 2) п. 1.2, 1.3</t>
  </si>
  <si>
    <t>1) 02.02.2016   2)  19.04.2017,
31.12.2017</t>
  </si>
  <si>
    <t>07204R5194</t>
  </si>
  <si>
    <t>Расходы на комплектование книжных фондов библиотек муниципальных образований</t>
  </si>
  <si>
    <t>1) Постановление администрации города от 02.02.2016 № 207 "О комитете культуры и молодежной политики администрации города Ставрополя"
2) Соглашение от 02.09.2016 № 5-34 "О предоставлении в 2016 году иных межбюджетных трансфертов из бюджета Ставропольского края на комплектование книжных фондов библиотек муниципальных образований Ставропольского края"</t>
  </si>
  <si>
    <t>1)п. 15 пп.11 Приложения                 2) п. 3.1</t>
  </si>
  <si>
    <t>1) 02.02.2016   2)  02.09.2016,
31.12.2016</t>
  </si>
  <si>
    <t>1) Постановление администрации города от 02.02.2016 № 207 "О комитете культуры и молодежной политики администрации города Ставрополя"                                                           2) Соглашение от 12.04.2016 № 2-34 "О совместном финансировании в 2016 году расходов на комплектование книжных фондов библиотек муниципальных образований Ставропольского края "</t>
  </si>
  <si>
    <t>1) 02.02.2016   2)  12.04.2016,
31.12.2016</t>
  </si>
  <si>
    <t>1) Постановление администрации города от 02.02.2016 № 207 "О комитете культуры и молодежной политики администрации города Ставрополя"                                                           2) Соглашение от 19.04.2017 № 5-261 между министерством культуры Ставропольского края и администрацией города Ставрополя о предоставлении в 2017 году субсидии из бюджета Ставропольского края на обеспечение расходов, связанных с повышением заработной платы работников муниципальных учрежденийкультуры муниципальных образований  Ставропольского края, в рамка реализации подпрограммы "Обеспечение реализвции государственной программы Ставропольского края "Культура и туристско-рекреационный комплекс и общепрограмные мероприятия" государственной программы Ставропольского края "Культура и туристско-рекреационный комплекс"</t>
  </si>
  <si>
    <t>1)п. 15 пп.11 Приложения                 2) п. 1.2</t>
  </si>
  <si>
    <t>0720477090</t>
  </si>
  <si>
    <t>Расходы на повышение заработной платы работников муниципальных учреждений культуры за счет средств краевого бюджета</t>
  </si>
  <si>
    <t>1)п. 15 пп.11 Приложения                 2) п. 1.3</t>
  </si>
  <si>
    <t>07204S7090</t>
  </si>
  <si>
    <t>Расходы на повышение заработной платы работников муниципальных учреждений культуры за счет средств местного  бюджета</t>
  </si>
  <si>
    <t>п.15 пп.59 Приложения</t>
  </si>
  <si>
    <t>1)Учредительный договор о создании Ассоциации по улучшению состояния здоровья и качества жизни населения "Здоровые города, районы и поселки" 2))Постановление администрации города от 11.01.2016 № 8  "Об оплате ежегодного членского взноса в Ассоциацию по улучшению состояния здоровья и качества жизни населения "Здоровые города, районы и поселения за 2016 год"
2))Постановление администрации города от 13.04.2017  № 629 "Об оплате ежегодного членского взноса в Ассоциацию по улучшению состояния здоровья и качества жизни населения "Здоровые города, районы и поселки за 2017 год"</t>
  </si>
  <si>
    <t>1)п. 4.3        2)п.1
3)п.1</t>
  </si>
  <si>
    <t>1) 17.11.2010. 2) 11.01.2016. 31.12.2016
3) 13.04.2017 31.12.2017</t>
  </si>
  <si>
    <t>п.15 пп.3 Приложения</t>
  </si>
  <si>
    <t>п.15 пп.3,18 Приложение</t>
  </si>
  <si>
    <t>п.15 пп.3,18
Приложения</t>
  </si>
  <si>
    <t xml:space="preserve">1) Закон Ставропольского края от 02.03.2005 № 12-кз "О местном самоуправлении в Ставропольском крае";    </t>
  </si>
  <si>
    <t xml:space="preserve">1) ст.9 ч.1;                    </t>
  </si>
  <si>
    <t xml:space="preserve">1) 05.03.2005;    </t>
  </si>
  <si>
    <t>1) Постановление администрации города Ставрополя от 02.02.2016 № 207 "О комитете культуры администрации города Ставрополя"
2) Соглашение №36 от 10.04.2017 между министерством труда и социальной защиты населения Ставропольского края и администрацией города Ставрополя Ставропольского края о предоставлениии в 2017 году субсидии из бюджкта Ставропольского края бюджетам муниципальных районов и городских округов Ставропольского края на софинансирование расходов на реализацию мероприятий по обеспечению лоступности для инвалидов и других маломобильных групп населения Ставропольского края приорететных обьектов социальной, транспортной, инженерной инфраструктур, находящихся в собственности муниципальных образований Ставропольского края</t>
  </si>
  <si>
    <t>1)п.15 пп.59 Приложение
2)п.1 пп.1.3, 1.5</t>
  </si>
  <si>
    <t xml:space="preserve">1)02.02.2016
2) 10.04.2017, 31.12.2017 </t>
  </si>
  <si>
    <t>1)п.15 пп.59 Приложение
2)п.1 пп.1.2, 1.5</t>
  </si>
  <si>
    <t>03301R0270</t>
  </si>
  <si>
    <t>Реализация мероприятий государственной программы Российской Федерации «Доступная среда» за счет средств  краевого бюджета</t>
  </si>
  <si>
    <t>п.15 пп.59 Приложение</t>
  </si>
  <si>
    <t>1) Закон Ставропольского края от 02.03.2005 № 12-кз "О местном самоуправлении в Ставропольском крае";                                                           2) Постановление Правительства Ставропольского края от 12.07.2016 № 286-п "О распределении субсидий в 2016 году, выделяемых из бюджета Ставропольского края бюджетам муниципальных районов и городских округов Ставропольского края на софинансирование расходов на реализацию мероприятий по обеспечению доступности для инвалидов и других маломобильных групп населения Ставропольского края приоритетных объектов социальной, транспортной, инженерной инфраструктур, находящихся в собственности муниципальных образований Ставропольского края, в рамках реализации подпрограммы "Доступная среда" государственной программы Ставропольского края "Социальная поддержка граждан"</t>
  </si>
  <si>
    <t>п.15 пп.2,8
Приложения</t>
  </si>
  <si>
    <t>1) п.15 пп.2,8 Приложения                 2) п. 1.2</t>
  </si>
  <si>
    <t>0720277090</t>
  </si>
  <si>
    <t>1)п.15 пп.2,8 Приложения                 2) п. 1.2</t>
  </si>
  <si>
    <t>1)п.15 пп.2,8 Приложения                 2) п. 1.3</t>
  </si>
  <si>
    <t>07202S7090</t>
  </si>
  <si>
    <t>п.15 пп.2,12 Приложения</t>
  </si>
  <si>
    <t>1) 
п.15 пп.2,12 Приложения                 2) п. 1.2</t>
  </si>
  <si>
    <t>1) 
02.02.2016   2)  19.04.2017,
31.12.2017</t>
  </si>
  <si>
    <t>0720377090</t>
  </si>
  <si>
    <t>1)п.15 пп.2,12 Приложения                 2) п. 1.3</t>
  </si>
  <si>
    <t>07203S7090</t>
  </si>
  <si>
    <t>п.15 пп.2,9 Приложения</t>
  </si>
  <si>
    <t>п.15 пп.2,9  Приложения</t>
  </si>
  <si>
    <t>п.15 пп.15 Приложения</t>
  </si>
  <si>
    <t>1)п.15 пп.2,9  Приложения                 2) п. 1.2</t>
  </si>
  <si>
    <t>0720577090</t>
  </si>
  <si>
    <t>1)п.15 пп.2,9 Приложения                 2) п. 1.2</t>
  </si>
  <si>
    <t>1)п.15 пп.2,9 Приложения                 2) п. 1.3</t>
  </si>
  <si>
    <t>07205S7090</t>
  </si>
  <si>
    <t>п.15 пп.8 Приложения</t>
  </si>
  <si>
    <t>Расходы на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t>
  </si>
  <si>
    <t>п.15 пп.6 Приложения</t>
  </si>
  <si>
    <t>1) п. 4.1.21 Приложения                            2) п.15 пп.6 Приложения                         3) п.3 п.п. 3.1</t>
  </si>
  <si>
    <t>1) 12.12.2013, 02.02.2016 
2) 02.02.2016 3) 17.03.2016, 31.12.2016</t>
  </si>
  <si>
    <t>1) п. 4.1.21 Приложения                            2) п.15 пп.6  Приложения                         3) п.3 п.п. 3.1</t>
  </si>
  <si>
    <t>1) п.15 пп.59 Приложения                  2) п.1 Приложения</t>
  </si>
  <si>
    <t>1) п.15 пп.59 Приложения                          2) п.1 Приложения
3) п.1 Приложения</t>
  </si>
  <si>
    <t>п.15 пп.11 
Приложения</t>
  </si>
  <si>
    <t>07212S6660</t>
  </si>
  <si>
    <t>Проведение капитального ремонта зданий и сооружений муниципальных учреждений культуры за счет средств местного бюджета</t>
  </si>
  <si>
    <t>1) Постановление администрации города от 02.02.2016 № 207 "О комитете культуры и молодежной политики администрации города Ставрополя"                                                           2) Соглашение от 19.04.2017 № 5-261 между министерством культуры Ставропольского края  и администрацией города Ставрополя о предоставлении субсидии из бюджета Ставропольского края на проведение капитального ремонта зданий муниципальных учреждений культуры муниципальных образований Ставропольского края.</t>
  </si>
  <si>
    <t>1)п.15 пп.11
Приложения                 2) п. 1.2</t>
  </si>
  <si>
    <t>1) 
02.02.2016   2)  15.05.2017,
31.12.2017</t>
  </si>
  <si>
    <t>Расходы на проведение капитального ремонта зданий и сооружений муниципальных учреждений культуры за счет средств краевого бюджета</t>
  </si>
  <si>
    <t>п.15 пп.6,36
Приложения</t>
  </si>
  <si>
    <t>0721221370</t>
  </si>
  <si>
    <t>Благоустройство территорий, прилегающих к зданию муниципальных бюджетных (автономных) учреждений в сфере культуры</t>
  </si>
  <si>
    <t>п.15 пп.59
Приложения</t>
  </si>
  <si>
    <t>9810020910</t>
  </si>
  <si>
    <t>Субсидия МАУК «Ставропольский Дворец культуры и спорта» на осуществление расходов на применение мер принудительного исполнения требования исполнительного документа о демонтаже самовольно возведенных помещений в порядке, установленном п. 9 ст. 107 Федерального закона от 02.10.2007 г. № 229-ФЗ «Об исполнительном производстве»</t>
  </si>
  <si>
    <t>1) Закон Ставропольского края от 24.12.2007 № 78-кз "Об отдельных вопросах муниципальной службы в Ставропольском крае";                                                                                   2) 2) Закон Ставропольского края от 02.03.2005 № 12-кз "О местном самоуправлении в Ставропольском крае"</t>
  </si>
  <si>
    <t>1) Решение Ставропольской городской Думы от 30.09.2014 № 553 "Об утверждении Положения об оплате труда главы грода Ставрополя, депутатов Ставропольской городской Думы, осуществляющих сови полномочия на постоянной основе, муниципальных служащих города Ставрополя";                      
2) Постановление администрации города Ставрополя от 27.06.2011 № 1719 "Об оплте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</si>
  <si>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п. 15 пп. 3 Приложения</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</si>
  <si>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t>
  </si>
  <si>
    <t>п. 15 пп.59 Приложения</t>
  </si>
  <si>
    <t>п. 15 пп. 24,25,26,29,30,31,32,34,35 Приложения</t>
  </si>
  <si>
    <t xml:space="preserve">п. 15 пп.6 Приложения </t>
  </si>
  <si>
    <t>Владение, пользование и распоряжение имуществом, находящимся в муниципальной собственности городского округа</t>
  </si>
  <si>
    <t>Закон Ставропольского края от 28.06.2013 № 57-кз  "Об организации проведения капитального ремонта общего имущества в многоквартирных домах, расположенных на территории Ставропольского края"</t>
  </si>
  <si>
    <t>ст.3, ч.4; 5, абз.1</t>
  </si>
  <si>
    <t>609</t>
  </si>
  <si>
    <t>ст.13, ч.2                                        в целом</t>
  </si>
  <si>
    <t>ст.13, ч.2                                         в целом</t>
  </si>
  <si>
    <t>Решение Ставропольской городской Думы от 25.03.2015 № 624  "Об утверждении Положения о порядке материально-технического и организационного обеспечения деятельности органов местного самоуправления"</t>
  </si>
  <si>
    <t>ст.2, п.2.1, п.п.2,4,5,6,10 Приложения</t>
  </si>
  <si>
    <t>ст.2, п.2.1, п.п.11 Приложения</t>
  </si>
  <si>
    <t>ст.22, ч.1</t>
  </si>
  <si>
    <t>Решение Ставропольской городской Думы от 30.09.2014 № 553  "Об учреждении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</si>
  <si>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 xml:space="preserve">п.1 </t>
  </si>
  <si>
    <t xml:space="preserve">Расходы на выплаты по оплате труда работников органов местного самоуправления города Ставрополя
</t>
  </si>
  <si>
    <t>4.02.00.0.020</t>
  </si>
  <si>
    <t>Утверждение и реализация муниципальных программ в области социальной политики, направленных на повышение уровня и качества жизни граждан, нуждающихся в социальной поддержке</t>
  </si>
  <si>
    <t>ст.17, ч.1, п.9</t>
  </si>
  <si>
    <t>Выплата ежемесячного пособия малообеспеченной многодетной семье, имеющей детей в возрасте от 1,5 до 3 лет, и малообеспеченной одинокой матери, имеющей детей в возрасте от 1,5 до 3 лет</t>
  </si>
  <si>
    <t xml:space="preserve">Решение Ставропольской городской Думы от 25.06.2008 № 110                                                                                             "О предоставлении дополнительных мер социальной поддержки детям-инвалидам"
</t>
  </si>
  <si>
    <t>1) Решение Ставропольской городской Думы от 27.10.2010 № 110 "О дополнительных мерах социальной поддержки семей, воспитывающих детей в возрасте до 18 лет, больных целиакией или сахарным диабетом"                                                               2) Решение Ставропольской городской Думы от 22.12.2016 N 47  "О дополнительных мерах социальной поддержки семей, воспитывающих детей в возрасте до 18 лет, больных целиакией и (или) сахарным диабетом, не имеющих инвалидности"</t>
  </si>
  <si>
    <t>Выплата единовременного пособия инвалидам по зрению, имеющим I группу инвалидности</t>
  </si>
  <si>
    <t xml:space="preserve">Решение Ставропольской городской Думы от 27.05.2009 N 55
"О дополнительных мерах социальной поддержки больных, направленных в федеральные учреждения здравоохранения"
</t>
  </si>
  <si>
    <t>0320180010</t>
  </si>
  <si>
    <t>Компенсация затрат по оплате проезда больным, направленным в федеральные учреждения здравоохранения</t>
  </si>
  <si>
    <t xml:space="preserve">Решение Ставропольской городской Думы от 26.08.2009 N 90
"О дополнительных мерах социальной поддержки студенческих семей, имеющих детей"
</t>
  </si>
  <si>
    <t>0320180040</t>
  </si>
  <si>
    <t>Выплата ежемесячного пособия студенческим семьям, имеющим детей</t>
  </si>
  <si>
    <t xml:space="preserve">Решение Ставропольской городской Думы от 26.08.2009 N 91
"О дополнительных мерах социальной поддержки семей при рождении третьего по счету и последующих детей"
</t>
  </si>
  <si>
    <t>0320180050</t>
  </si>
  <si>
    <t>Выплата единовременного пособия семьям при рождении третьего по счету и последующих детей</t>
  </si>
  <si>
    <t xml:space="preserve">Решение Ставропольской городской Думы от 28.12.2009 N 149
"О дополнительных мерах социальной поддержки лиц, осуществляющих уход за инвалидами I группы"
</t>
  </si>
  <si>
    <t>0320180090</t>
  </si>
  <si>
    <t>Выплата ежемесячного пособия лицам, осуществляющим уход за инвалидами I группы</t>
  </si>
  <si>
    <t xml:space="preserve">Решение Ставропольской городской Думы от 27.10.2010 N 109
"О предоставлении дополнительных мер социальной поддержки малообеспеченным многодетным семьям"
</t>
  </si>
  <si>
    <t>0320180130</t>
  </si>
  <si>
    <t>Ежегодная денежная выплата малообеспеченным многодетным семьям на приобретение школьной формы детям, обучающимся в 1 - 4 классе общеобразовательного учреждения</t>
  </si>
  <si>
    <t xml:space="preserve">Решение Ставропольской городской Думы от 27.05.2011 N 67
"О дополнительных мерах социальной поддержки малоимущих семей и малоимущих одиноко проживающих граждан"
</t>
  </si>
  <si>
    <t>0320180200</t>
  </si>
  <si>
    <t>Выплата единовременного пособия малоимущим семьям и малоимущим одиноко проживающим гражданам</t>
  </si>
  <si>
    <t>ст.3, ч.5, п.23                                Приложения</t>
  </si>
  <si>
    <t xml:space="preserve">Реализация мероприятий государственной программы Российской Федерации "Доступная среда" на 2011 - 2020 годы за счет средств местного бюджета
</t>
  </si>
  <si>
    <t>ст.3, ч.1,п.26;                                  ст.3, ч.5, п.23                     Приложения</t>
  </si>
  <si>
    <t>ст.3, ч.1, п.26;                                  ст.3, ч.5, п.23                     Приложения</t>
  </si>
  <si>
    <t>ст.4, ч.2 в целом Приложения</t>
  </si>
  <si>
    <t>0320180080</t>
  </si>
  <si>
    <t>9820080080</t>
  </si>
  <si>
    <t xml:space="preserve"> ст.3, ч.5, п.22                   Приложения</t>
  </si>
  <si>
    <t>9820020530</t>
  </si>
  <si>
    <t>ст.3, ч.2, абз.1                        Приложения</t>
  </si>
  <si>
    <t>9810021360</t>
  </si>
  <si>
    <t>Выплата денежного вознаграждения за присвоение звания Почетного гражданина города Ставрополя</t>
  </si>
  <si>
    <t>Осуществление мероприятий, предусмотренных Федеральным законом от 20 июля 2012  г. №  125-ФЗ «О донорстве крови и ее компонентов»</t>
  </si>
  <si>
    <t xml:space="preserve">Федеральный закон от 20.07.2012 № 125-ФЗ  "О донорстве крови и ее компонентов" 
</t>
  </si>
  <si>
    <t>ст.25, п.9</t>
  </si>
  <si>
    <t>ст.1, п.22</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</si>
  <si>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</si>
  <si>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 Федеральный закон от 24.11.1995 № 181-ФЗ "О социальной защите инвалидов в Российской Федерации"</t>
  </si>
  <si>
    <t xml:space="preserve">ст.17, абз.13         </t>
  </si>
  <si>
    <t xml:space="preserve">1)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2) Постановление Правительства Ставропольского края от 17.09.2008 № 145-п "О предоставлении мер социальной поддержки по оплате жилого помещения и коммунальных услуг отдельным категориям граждан в Ставропольском крае в денежной форме"
</t>
  </si>
  <si>
    <t xml:space="preserve">1) ст.1, п.1,                                 2) п.2             </t>
  </si>
  <si>
    <t>ст.3, ч.1, п.1 Приложения</t>
  </si>
  <si>
    <t xml:space="preserve">Выплата компенсации расходов по оплате жилого помещения и коммунальных услуг отдельным категориям граждан
</t>
  </si>
  <si>
    <t xml:space="preserve">1) Федеральный закон от 24.11.1995 № 181-ФЗ "О социальной защите инвалидов в Российской Федерации"                                                        
</t>
  </si>
  <si>
    <t xml:space="preserve">1) ст.1, п.1,                                                        2) п.2             </t>
  </si>
  <si>
    <t xml:space="preserve">1) Федеральный закон от 24.11.1995 № 181-ФЗ "О социальной защите инвалидов в Российской Федерации",                                                        </t>
  </si>
  <si>
    <t xml:space="preserve">1) ст.1, п.1,                                                  2) п.2             </t>
  </si>
  <si>
    <t xml:space="preserve">1) ст.1, п.1,                                                      2) п.2             </t>
  </si>
  <si>
    <t>1) 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3)Постановление Правительства Ставропольского края от 02.06.2006 № 84-п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t>
  </si>
  <si>
    <t>1) ст.4, ч.2, п.2,                                                             2) ст.1, п.11,                                                          3) п.1, п.п. 1.1</t>
  </si>
  <si>
    <t>ст.3, ч.1, п.16 Приложения</t>
  </si>
  <si>
    <t>1) ст.4, ч.2, п.2,                                                             2) ст.1, п.11,                                                           3) п.1, п.п. 1.1</t>
  </si>
  <si>
    <t>1) ст.4, ч.2, п.2,                                                          2) ст.1, п.11,                                                                    3) п.1, п.п. 1.1</t>
  </si>
  <si>
    <t>1) ст.4, ч.2, п.2,                                                        2) ст.1, п.11,                                                                        3) п.1, п.п. 1.1</t>
  </si>
  <si>
    <t>1) ст.159 в целом,                        2) ст.1.,п.7, абз. 2 Приложения</t>
  </si>
  <si>
    <t>ст.3, ч.1, п.8 Приложения</t>
  </si>
  <si>
    <t>ст.3, ч.1, п.12 Приложения</t>
  </si>
  <si>
    <t xml:space="preserve">Выплата ежемесячного пособия на ребенка
</t>
  </si>
  <si>
    <t>1) Закон Ставропольского края от 07.12.2004 № 103-кз "О мерах социальной поддержки ветеранов",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t>
  </si>
  <si>
    <t>1) ст.4, п.1.п.п.1,                                                2) ст.1, п.6,                                                             3)п.1, п.п. 1.1</t>
  </si>
  <si>
    <t>ст.3, ч.1, п.10 Приложения</t>
  </si>
  <si>
    <t xml:space="preserve">Ежемесячные денежные выплаты ветеранам труда и лицам, проработавшим в тылу в периоде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
</t>
  </si>
  <si>
    <t>1) ст.4, п.1.п.п.1,                                                      2) ст.1, п.6,                                                                     3)п.1, п.п. 1.1</t>
  </si>
  <si>
    <t xml:space="preserve">Ежемесячные денежные выплаты ветеранам труда и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
</t>
  </si>
  <si>
    <t>1) ст.4, п.1.п.п.1,                                                        2) ст.1, п.6,                                                        3)п.1, п.п. 1.1</t>
  </si>
  <si>
    <t>1) ст.4, п.1.п.п.1,                                                                                                                        2) ст.1, п.6,                                                         3)п.1, п.п. 1.1</t>
  </si>
  <si>
    <t>1) Закон Ставропольского края от 07.12.2004 № 100-кз "О мерах социальной поддержки жертв политических репрессий",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t>
  </si>
  <si>
    <t>1) ст.3,п.1,п.п.а,                                          2) ст.1, п.7,                                                     3) п.1, п.п.1.1</t>
  </si>
  <si>
    <t>ст.3, ч.1, п.11 Приложения</t>
  </si>
  <si>
    <t xml:space="preserve">Предоставление мер социальной поддержки реабилитированным лицам и лицам, признанным пострадавшими от политических репрессий
</t>
  </si>
  <si>
    <t>1) Закон Ставропольского края от 07.12.2004 № 100-кз "О мерах социальной поддержки жертв политических репрессий",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t>
  </si>
  <si>
    <t>1) ст.3,п.1,п.п.а,                                        2) ст.1, п.7,                                                     3) п.1, п.п.1.1</t>
  </si>
  <si>
    <t>1) Закон Ставропольского края от 07.12.2004 № 100-кз "О мерах социальной поддержки жертв политических репрессий",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t>
  </si>
  <si>
    <t>1) ст.3,п.1,п.п.а,                                    2) ст.1, п.7,                                                 3) п.1, п.п.1.1</t>
  </si>
  <si>
    <t>1) Закон Ставропольского края от 07.12.2004 № 100-кз "О мерах социальной поддержки жертв политических репрессий",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21.01.2009 № 4-п "О мерах по реализации законов Ставропольского края "О мерах социальной поддержки жертв политических репрессий", "О мерах социальной поддержки ветеранов" и "О ветеранах труда Ставропольского края"</t>
  </si>
  <si>
    <t>1) ст.3,п.1,п.п.а,                                                   2) ст.1, п.7,                                                   3) п.1, п.п.1.1</t>
  </si>
  <si>
    <t>ст.19,ч.2, абз.1</t>
  </si>
  <si>
    <t>1) ст.4, п.1.п.п.1,                             2) ст.1, п.6,                               3)п.1, п.п. 1.1</t>
  </si>
  <si>
    <t xml:space="preserve">Предоставление мер социальной поддержки ветеранам труда Ставропольского края и лицам, награжденным медалью "Герой труда Ставрополья"
</t>
  </si>
  <si>
    <t>1) ст.4, п.1.п.п.1,                         2) ст.1, п.6,                               3)п.1, п.п. 1.1</t>
  </si>
  <si>
    <t>1) ст.4, п.1.п.п.1,                            2) ст.1, п.6,                                3)п.1, п.п. 1.1</t>
  </si>
  <si>
    <t>1) 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t>
  </si>
  <si>
    <t>1) ст.4, ч.2, п.3,                         2) ст.1, п.12,                                  3) п.1, п.п. 1.1</t>
  </si>
  <si>
    <t>ст.3, ч.1, п.17 Приложения</t>
  </si>
  <si>
    <t>1) ст.4, ч.2, п.3,                               2) ст.1, п.12,                          3) п.1, п.п. 1.1</t>
  </si>
  <si>
    <t>1) ст.4, ч.2, п.3,                                      2) ст.1, п.12,                           3) п.1, п.п. 1.1</t>
  </si>
  <si>
    <t xml:space="preserve">1)Закон Ставропольского края от 27.12.2012 № 123-кз "О мерах социальной поддержки многодетных семей",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
</t>
  </si>
  <si>
    <t>1) ст.3,ч.1, п.4,                          2) ст.1, п.9,                                   3) п.1, п.п.1.1</t>
  </si>
  <si>
    <t>ст.3, ч.1, п.13 Приложения</t>
  </si>
  <si>
    <t>1) ст.3,ч.1, п.4,                             2) ст.1, п.9,                                     3) п.1, п.п.1.1</t>
  </si>
  <si>
    <t>1) ст.3,ч.1, п.4,                               2) ст.1, п.9,                                       3) п.1, п.п.1.1</t>
  </si>
  <si>
    <t>1) ст.3,ч.1, п.4,                              2) ст.1, п.9,                                  3) п.1, п.п.1.1</t>
  </si>
  <si>
    <t>ст.19,ч..2, абз.1</t>
  </si>
  <si>
    <t>1)Закон Ставропольского края от 27.12.2012 № 123-кз "О мерах социальной поддержки многодетных семей",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t>
  </si>
  <si>
    <r>
      <t>1) ст.3,ч.1, п.7,                           2) ст.1, п.9</t>
    </r>
    <r>
      <rPr>
        <vertAlign val="superscript"/>
        <sz val="10"/>
        <rFont val="Times New Roman"/>
        <family val="1"/>
        <charset val="204"/>
      </rPr>
      <t>2</t>
    </r>
    <r>
      <rPr>
        <sz val="10"/>
        <rFont val="Times New Roman"/>
        <family val="1"/>
        <charset val="204"/>
      </rPr>
      <t>,                                    3) п.1, п.п.1.1</t>
    </r>
  </si>
  <si>
    <t>ст.3, ч.1, п.20 Приложения</t>
  </si>
  <si>
    <r>
      <t>1) ст.3,ч.1, п.7,                                  2) ст.1, п.9</t>
    </r>
    <r>
      <rPr>
        <vertAlign val="superscript"/>
        <sz val="10"/>
        <rFont val="Times New Roman"/>
        <family val="1"/>
        <charset val="204"/>
      </rPr>
      <t>2</t>
    </r>
    <r>
      <rPr>
        <sz val="10"/>
        <rFont val="Times New Roman"/>
        <family val="1"/>
        <charset val="204"/>
      </rPr>
      <t>,                                   3) п.1, п.п.1.1</t>
    </r>
  </si>
  <si>
    <t>1)Закон Ставропольского края от 10.04.2006 № 19-кз "О мерах социальной поддержки отдельных категорий граждан, находящихся в трудной жизненной ситуации, и ветеранов Великой Отечественной войны",,                                                                 2) 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02.06.2006 № 849-п "О мерах по реализации Закона Ставропольского края "О мерах социальной поддержки отдельных категорий граждан, находящихся в трудной жизненной ситуации, и ветеранов Великой Отечественной войны"</t>
  </si>
  <si>
    <t>1) ст.4,ч.2, п.1,                  2) ст.1, п.10,                             3) п.1, п.п.1.1</t>
  </si>
  <si>
    <t>ст.3, ч.1, п.15 Приложения</t>
  </si>
  <si>
    <t>Выплата ежегодного социального пособия на проезд студентам</t>
  </si>
  <si>
    <t>1) ст.4,ч.2, п.1,                             2) ст.1, п.10,                                  3) п.1, п.п.1.1</t>
  </si>
  <si>
    <t>1) ст.2.1 в целом,                            2) ст.1</t>
  </si>
  <si>
    <t>ст.3, ч.1, п.21 Приложения</t>
  </si>
  <si>
    <t xml:space="preserve">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федерального бюджета
</t>
  </si>
  <si>
    <t xml:space="preserve">Предоставление компенсации расходов на уплату взноса на капитальный ремонт общего имущества в многоквартирном доме отдельным категориям граждан
</t>
  </si>
  <si>
    <t>03101R4620</t>
  </si>
  <si>
    <t>ст.3, ч.1, п.14 Приложения</t>
  </si>
  <si>
    <t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t>
  </si>
  <si>
    <t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федерального бюджета
</t>
  </si>
  <si>
    <t>ст.8, ч.1</t>
  </si>
  <si>
    <t xml:space="preserve">1) Закон Ставропольского края от 19.11.2007 № 56-кз "О государственной социальной помощи населению в Ставропольском крае",                                                          2)Закон Ставропольского края от 11.12.2009 № 92-кз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3) Постановление Правительства Ставропольского края от 21.05.2008 № 79-п "Об утверждении Положения о размере, условиях и порядке назначения и выплаты государственной социальной помощи населению в Ставропольском крае"
</t>
  </si>
  <si>
    <t>1) ст.10, ч.1,                            2) ст.1, п.13,                                        3) п.1</t>
  </si>
  <si>
    <t xml:space="preserve">Оказание государственной социальной помощи малоимущим семьям и малоимущим одиноко проживающим гражданам
</t>
  </si>
  <si>
    <t xml:space="preserve">1) Федеральный закон от 25.04.2002 № 40-ФЗ "Об обязательном страховании гражданской ответственности владельцев транспортных средств",                                                                                                </t>
  </si>
  <si>
    <t xml:space="preserve">ст.17                        </t>
  </si>
  <si>
    <t xml:space="preserve"> 01.07.2003 </t>
  </si>
  <si>
    <t>ст.3, ч.1, п.7 Приложения</t>
  </si>
  <si>
    <t xml:space="preserve">Выплата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инвалидам (в том числе детям-инвалидам), имеющим транспортные средства в соответствии с медицинскими показаниями, или их законным представителям за счет средств федерального бюджета
</t>
  </si>
  <si>
    <t>На организацию и осуществление деятельности по опеке и попечительству</t>
  </si>
  <si>
    <t xml:space="preserve">Федеральный закон от 24.04.2008 N 48-ФЗ
"Об опеке и попечительстве"
</t>
  </si>
  <si>
    <t>ст.6, п.1.1</t>
  </si>
  <si>
    <t>ст.1 в целом, ст.2, ст.6 п.1</t>
  </si>
  <si>
    <t>ст.1 , ч.1, 5, абз.2;             ст.2, ч.1, п.2 Приложения</t>
  </si>
  <si>
    <t xml:space="preserve">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
</t>
  </si>
  <si>
    <t>На предоставление материальной и иной помощи для погребения</t>
  </si>
  <si>
    <t>ст.3 в целом</t>
  </si>
  <si>
    <t>ст.3, ч.4,  п.5 Приложения</t>
  </si>
  <si>
    <t>4.04.01.0.096</t>
  </si>
  <si>
    <t>ст.19,ч.2,абз.1,                                              ч.5 в целом</t>
  </si>
  <si>
    <t>ст.1 в целом,                             ст.2,                                     ст.8, ч.1</t>
  </si>
  <si>
    <t>ст.1 , ч.1, 5, абз.2 Приложения</t>
  </si>
  <si>
    <t xml:space="preserve">Расходы на осуществление переданных государственных полномочий Ставропольского края в области труда и социальной защиты отдельных категорий граждан
</t>
  </si>
  <si>
    <t>4.04.01.0.100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</si>
  <si>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</si>
  <si>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ст.3, абз. 8, 9</t>
  </si>
  <si>
    <t>ст.3, ч.1, п.3, п.п "д", Приложения</t>
  </si>
  <si>
    <t>4.04.01.0.101</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</si>
  <si>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</si>
  <si>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ст.3, абз.2, 3, 4, 5</t>
  </si>
  <si>
    <t>ст.3, ч.1, п.3, п.п. а,б,в,г Приложения</t>
  </si>
  <si>
    <t xml:space="preserve">Выплата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</si>
  <si>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п.5 в целом, п.11 в целом Приложения 1</t>
  </si>
  <si>
    <t>Закон Ставропольского края от 27.02.2008 № 7-кз "Об обеспечении беспрепятственного доступа инвалидов и других маломобильных групп населения к информации, объектам социальной, инженер              ной и транспорт ной инфраструк туры"</t>
  </si>
  <si>
    <t>ст.5, ч.1 в целом, 2, 7</t>
  </si>
  <si>
    <t>Расходы на создание условий для беспрепятственного доступа маломобиль ных групп населения к объектам городской инфраструкту ры"</t>
  </si>
  <si>
    <t>ст.9, ч.1, п. 1, пп.1.1, п. 2, п. 3,  п.5, п.6, пп.6.2</t>
  </si>
  <si>
    <t>ст.3, ч. 2,п.8</t>
  </si>
  <si>
    <t>ст.3, ч. 2, п.4</t>
  </si>
  <si>
    <t>ст.9, ч.1, п.1, 1.1, п.3, п.4;6.2</t>
  </si>
  <si>
    <t>ст.3, п.1 в целом</t>
  </si>
  <si>
    <t>ст.9, ч.1, п. 10</t>
  </si>
  <si>
    <t xml:space="preserve"> ст.9, ч.1</t>
  </si>
  <si>
    <t xml:space="preserve"> ст.17, ч.1, п.3</t>
  </si>
  <si>
    <t xml:space="preserve"> ст.12, ч.1, п.3</t>
  </si>
  <si>
    <t>1) ст.12, ч.1, п.3                   2)ст.11, ч.1, п.2</t>
  </si>
  <si>
    <t>1) ст.12, ч.1, п.3                                         2) ст.10 в целом</t>
  </si>
  <si>
    <t xml:space="preserve"> ст.23, ч.3</t>
  </si>
  <si>
    <t>ст.11, ч.1,п.2 в целом</t>
  </si>
  <si>
    <t>ст.11, ч.1, п.2 в целом</t>
  </si>
  <si>
    <t xml:space="preserve"> ст.26</t>
  </si>
  <si>
    <t xml:space="preserve"> ст.13, ч.2 в целом</t>
  </si>
  <si>
    <t>администрация Ленинского района города Ставрополя</t>
  </si>
  <si>
    <t>Расходы на уплату взносов на капитальный ремонт общего имущества в многоквартирных домах</t>
  </si>
  <si>
    <t>ст.4,п.3</t>
  </si>
  <si>
    <t>9820020190</t>
  </si>
  <si>
    <t xml:space="preserve">Решение Ставропольской городской Думы от 07.12.2011 № 127 "О муниципальном дорожном фонде города Ставрополя" </t>
  </si>
  <si>
    <t xml:space="preserve">п.2     </t>
  </si>
  <si>
    <t>Расходы на ремонт автомобильных дорог общего пользования местного значения</t>
  </si>
  <si>
    <t>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</si>
  <si>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п.2абз2,3Приложения</t>
  </si>
  <si>
    <t xml:space="preserve">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</si>
  <si>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 создание условий для организации досуга и обеспечения жителей городского округа услугами организаций культуры</t>
  </si>
  <si>
    <t>Расходы на размещение информационных баннеров на лайтбоксах на остановочных пунктах в городе Ставрополе</t>
  </si>
  <si>
    <t xml:space="preserve">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</si>
  <si>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 xml:space="preserve">                                                                                                         Решение Ставропольской городской Думы от 30.05.2012 № 220 "Правила благоустройства территории муниципального образования города Ставрополя"                                                                                          </t>
  </si>
  <si>
    <t xml:space="preserve">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наименованием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</si>
  <si>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 xml:space="preserve"> функционирование органов местного самоуправления</t>
  </si>
  <si>
    <t>ст.11,ч.1 п.2 в целом</t>
  </si>
  <si>
    <t xml:space="preserve">1) п.1                                                                                                                                                                                               </t>
  </si>
  <si>
    <t xml:space="preserve"> 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t>
  </si>
  <si>
    <t xml:space="preserve">                                                                                                                                                                                              2)п.1,п.п1.1,1.2,п.2                                                                   </t>
  </si>
  <si>
    <t xml:space="preserve"> 3) Постановление администрации г. Ставрополя от 15.11.2011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</si>
  <si>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 xml:space="preserve">                                                                3)п.2</t>
  </si>
  <si>
    <t xml:space="preserve">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t>
  </si>
  <si>
    <t>3) Постановление администрации г. Ставрополя от 15.11.2011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</si>
  <si>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 xml:space="preserve">                                            3)п.2</t>
  </si>
  <si>
    <t>ст.13,ч.2 в целом</t>
  </si>
  <si>
    <t xml:space="preserve"> ст19, ч 5 в целом</t>
  </si>
  <si>
    <t xml:space="preserve">                              1) п.1 пп.1.3, п.2.2                                                                                                                                                                  </t>
  </si>
  <si>
    <t>30.05.2015 20.05.2017</t>
  </si>
  <si>
    <t xml:space="preserve">2)Постановление
администрации города Ставрополя
от 17.05.2017 N 820 "О создании комиссий по делам несовершеннолетних и защите их прав в муниципальном образовании городе Ставрополе Ставропольского края"
 </t>
  </si>
  <si>
    <t>2) п.1 пп.2,     п.2</t>
  </si>
  <si>
    <t>3)Постановление администрации г.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t>
  </si>
  <si>
    <t>3) п. 2.3</t>
  </si>
  <si>
    <t>26.08.2011 12.01.2017</t>
  </si>
  <si>
    <t>4.04.01.0.097</t>
  </si>
  <si>
    <t>Подготовка и проведение Всероссийской сельскохозяйственной переписи в 2016 году</t>
  </si>
  <si>
    <t>ИТОГО:</t>
  </si>
  <si>
    <t>АдминистрацииЛенинского района города Ставрополя</t>
  </si>
  <si>
    <t>618</t>
  </si>
  <si>
    <t>2.1.3 владение, пользование и распоряжение имуществом, находящимся в муниципальной собственности городского округа</t>
  </si>
  <si>
    <t xml:space="preserve">Закон Ставропольского края 02.03.2005 N 12-кз        "О местном самоуправлении в Ставропольском крае" </t>
  </si>
  <si>
    <t xml:space="preserve">   4.01.00.0.005</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</si>
  <si>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</si>
  <si>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t>
  </si>
  <si>
    <t xml:space="preserve">   4.01.00.0.006</t>
  </si>
  <si>
    <t>2.1.6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</si>
  <si>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8120020200</t>
  </si>
  <si>
    <t xml:space="preserve">   4.01.00.0.010</t>
  </si>
  <si>
    <t xml:space="preserve">2.1.10 участие в предупреждении и ликвидации последствий чрезвычайных ситуаций в границах городского округа </t>
  </si>
  <si>
    <t>ст16, ч 1, п.8</t>
  </si>
  <si>
    <t xml:space="preserve">Решение Ставропольской городской Думы от 24.06.2016 № 876 "О дополнительных мерах социальной поддержки граждан, пострадавших в результате пожара, произошедшего 01 июня 2016 года в многоквартирном доме по адресу: город Ставрополь, улица Ясеновская, дом 56" </t>
  </si>
  <si>
    <t>0320180250</t>
  </si>
  <si>
    <t>0320521150</t>
  </si>
  <si>
    <t xml:space="preserve">   4.01.00.0.020</t>
  </si>
  <si>
    <t>2.1.20 создание условий для организации досуга и обеспечения жителей городского округа услугами организаций культуры</t>
  </si>
  <si>
    <t xml:space="preserve">   4.01.00.0.027</t>
  </si>
  <si>
    <t>2.1.27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</si>
  <si>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 xml:space="preserve">   4.01.00.0.028</t>
  </si>
  <si>
    <t>2.1.28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наименованием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</si>
  <si>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п1.4   Приложения 2</t>
  </si>
  <si>
    <t xml:space="preserve">Закон Ставропольского края 01.08.97 N 22-кз "О статусе административного центра  Ставропольского края" </t>
  </si>
  <si>
    <t>ст22, ч 1</t>
  </si>
  <si>
    <t xml:space="preserve">Закон Ставропольского края 24.12.2007 N 78-кз "Об отдельных вопросах муниципальной службы в Ставропольском крае" </t>
  </si>
  <si>
    <t xml:space="preserve">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</si>
  <si>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8110077250</t>
  </si>
  <si>
    <t>2.2.1 функционирование органов местного самоуправления</t>
  </si>
  <si>
    <t>8110010010</t>
  </si>
  <si>
    <t xml:space="preserve">1) 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2)Постановление администрации города Ставрополя от 27.06.2011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города Ставрополя от 15.11.2011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
</t>
  </si>
  <si>
    <t>8110010020</t>
  </si>
  <si>
    <t>2.4.1.40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</si>
  <si>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ст19, ч 5 в целом</t>
  </si>
  <si>
    <t xml:space="preserve">Закон Ставропольского края от 05.03.2007 № 8-кз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комиссий по делам несовершеннолетних и защите их прав " </t>
  </si>
  <si>
    <t>ст 1 в целом; ст2, абз. 1;35,ст 6,  ч.1</t>
  </si>
  <si>
    <t xml:space="preserve">1) п.1 пп.1.2, п.2.2
2) п. 2.3                                                                                                                                                                                                                                                                                                                                                                                                                    
3)
п.1 пп1; п.2                                                                                                                                                                                                                                                                                                                                                                                                                                   </t>
  </si>
  <si>
    <t>2.4.1.41 на организацию и осуществление деятельности по опеке и попечительству</t>
  </si>
  <si>
    <t>ст 6, ч1</t>
  </si>
  <si>
    <t>ч.3п.3.1, пп 3.4.3 Приложение 2</t>
  </si>
  <si>
    <t>8110076200</t>
  </si>
  <si>
    <t>ч.3п.3.1, пп 3.4.3 Приложения 2</t>
  </si>
  <si>
    <t>4.04.01.097</t>
  </si>
  <si>
    <t>2.4.1.97 подготовка и проведение Всероссийской сельскохозяйственной переписи 2016 года</t>
  </si>
  <si>
    <t>ст9,ч 4</t>
  </si>
  <si>
    <t>ст.6 Приложения</t>
  </si>
  <si>
    <t>1) Закон Ставропольского края от 02.03.2005 N 12-кз "О местном самоуправлении в Ставропольском крае";   2)Закон Ставропольского края от 01.08.1997 N 22-кз "О статусе административного центра Ставропольского края"</t>
  </si>
  <si>
    <t>1)ст.9, ч.1            2)ст.10, ч.1</t>
  </si>
  <si>
    <t>1)05.03.2015; 2)13.08.1997</t>
  </si>
  <si>
    <t>1)Закон Ставропольского края от 02.03.2005 N 12-кз "О местном самоуправлении в Ставропольском крае" 2)Закон Ставропольского края от 01.08.1997 N 22-кз "О статусе административного центра Ставропольского края"</t>
  </si>
  <si>
    <t>1)ст.9, ч.1 2)ст.10, ч.1</t>
  </si>
  <si>
    <t>1)05.03.2005; 2)13.08.1997</t>
  </si>
  <si>
    <t xml:space="preserve"> ст.23 ч.3</t>
  </si>
  <si>
    <t>1)ст. 10 в целом 2)ст.9, ч.1</t>
  </si>
  <si>
    <t>1) 26.12.2007 2) 05.03.2005</t>
  </si>
  <si>
    <t>1)08.10.2014 2)02.07.2011 3)29.11.2011</t>
  </si>
  <si>
    <t>ст. 13 ч.2 в целом</t>
  </si>
  <si>
    <t>ст.19 ч.5 в целом</t>
  </si>
  <si>
    <t>ст.1 в целом; ст.2, абз.1,35; ст.6, ч.1</t>
  </si>
  <si>
    <t>1)п.1 пп.1.4, п.п 2.2    2)п. 2.3</t>
  </si>
  <si>
    <t>1)30.05.2013-20.05.2017   2)26.08.2011, 12.01.2017; 3)21.05.2017</t>
  </si>
  <si>
    <t>1)30.05.2013-20.05.2017   2)26.08.2011- 12.01.2017; 3)21.05.2017</t>
  </si>
  <si>
    <t>ст.6, ч.1.1</t>
  </si>
  <si>
    <t>ст.6 ч.1</t>
  </si>
  <si>
    <t>подготовка и  проведение Всероссийской сельскохозяйственной переписи 2016 года</t>
  </si>
  <si>
    <t>Итого:</t>
  </si>
  <si>
    <t>Оганизация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</si>
  <si>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Федеральный закон  от 06.10.2003 № 131-ФЗ "Об общих принципах органов местного самоуправления в Российской Федерации "</t>
  </si>
  <si>
    <t xml:space="preserve">1) Закон Ставропольского края от 02.03.2005 № 12-кз"О местном самоуправлении в Ставропольском крае"     2) Соглашение от 29 декабря 2015  №  2-82 "О предоставлении субсидий бюджетам муниципальных образований Ставропольского края на реализацию мероприятий по модернизации (реконструкции или строительству) объектов жилищно-коммунального комплекса муниципальных образований Ставропольского края, включенных в муниципальные программы муниципальных образований Ставропольского края, в рамках реализации подпрограммы "Развитие жилищно-коммунального хозяйства Ставропольского края, защита населения и территории  Ставропольского края от чрезвычайных ситуаций" за счет средств бюджета Ставропольского края"                </t>
  </si>
  <si>
    <t>1) ст.9 ч.1   2)  ст.1</t>
  </si>
  <si>
    <t>9820020300</t>
  </si>
  <si>
    <t xml:space="preserve"> ст.9 ч.1   </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</si>
  <si>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</si>
  <si>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ст. 3 п.3.1 пп.3.1.55 абз.1 Приложения</t>
  </si>
  <si>
    <t>0430477060</t>
  </si>
  <si>
    <t xml:space="preserve"> ст.9 ч.1  </t>
  </si>
  <si>
    <t>0410220220</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</si>
  <si>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</si>
  <si>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ст.9 ч.1  </t>
  </si>
  <si>
    <t>1) Закон Ставропольского края от 02.03.2005 № 12-кз "О местном самоуправлении в Ставропольском крае" 2) Закон Ставропольского края № 22-кз от 01.08.1997  "О статусе административного центра Ставропольского края"</t>
  </si>
  <si>
    <t>1) ст.9 ч.1  2) ст.4 п.3</t>
  </si>
  <si>
    <t>1) 05.03.2005 2) 13.08.1997</t>
  </si>
  <si>
    <t>Постановление администрации города Ставрополя от 15.01.2014 № 79 "Об утверждении Положения о комитете городского хозяйства администрации  города Ставрополя"</t>
  </si>
  <si>
    <t xml:space="preserve"> ст. 3 п.3 пп.3.1.30 Приложения</t>
  </si>
  <si>
    <t>1) ст.9 ч.1  2) п.1.4 3) п.1.1</t>
  </si>
  <si>
    <t>0420276470</t>
  </si>
  <si>
    <t>1) ст.9 2) п. 1 3) п.1.1</t>
  </si>
  <si>
    <t>ст.3 п.3 пп. 3.1.30 Приложения</t>
  </si>
  <si>
    <t>9820076470</t>
  </si>
  <si>
    <t>Капитальный ремонт и ремонт дворовых территорий многоквартирных домов, проездов к дворовым территориям многоквартирных домов населенных пунктов Ставропольского края за счет средств дорожного фонда Ставропольского края</t>
  </si>
  <si>
    <t>1) Закон Ставропольского края от 02.03.2005 № 12-кз "О местном самоуправлении в Ставропольском крае" 2) Соглашение от 29.02.2016 № рдт/16-24 "О предоставлении в 2016 году субсидий бюджету города Ставрополя на капитальный ремонт и ремонт дворовых территорий многоквартирных домов населеннных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t>
  </si>
  <si>
    <t xml:space="preserve">1) ст.9 2) п. 1 </t>
  </si>
  <si>
    <t>04202S6470</t>
  </si>
  <si>
    <t xml:space="preserve">ст.9 ч.1 </t>
  </si>
  <si>
    <t>0420220830</t>
  </si>
  <si>
    <t>1) Закон Ставропольского края от 02.03.2005 № 12-кз "О местном самоуправлении в Ставропольском крае" 2) Соглашение от 29.02.2016 № рнс/16-03 "О предоставлении в 2016 году субсидий бюджету города Ставрополя на капитальный ремонт и ремонт автомобильных дорог общего пользования местного значения в границах населенных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  3) Соглашение № рнс/17-02 от 14.03.2017 между министерством строительства, дорожного хозяйства и транспорта Ставропольского края и муниципальным образованием городом Ставрополем Ставропольского края о предоставлении субсидии из бюджета Ставропольского края бюджету города Ставрополя на капитальный ремонт автомобильных дорог общего пользования местного значения в границах населенных пунктов Ставропольского края</t>
  </si>
  <si>
    <t>1) ст.9 ч.1 2) п.1 3) п.1</t>
  </si>
  <si>
    <t>0420276460</t>
  </si>
  <si>
    <t>04202S6460</t>
  </si>
  <si>
    <t>0420260090</t>
  </si>
  <si>
    <t>ст.9 ч 1</t>
  </si>
  <si>
    <t>9820020130</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</si>
  <si>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</si>
  <si>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9820020570</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</si>
  <si>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</si>
  <si>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 xml:space="preserve">ст. 3 п.3 пп.3.1.32 Приложения </t>
  </si>
  <si>
    <t>9820020560</t>
  </si>
  <si>
    <t xml:space="preserve">Постановление администрации города Ставрополя от 30.04.2015  № 808 "Об утверждении Порядка предоставления за счет средств бюджета города Ставрополя субсидии на возмещение затрат организаций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 </t>
  </si>
  <si>
    <t>9820060090</t>
  </si>
  <si>
    <t>98200S6470</t>
  </si>
  <si>
    <t>1) Закон Ставропольского края от  01.08.1997 № 22-кз "О статусе административного центра Ставропольского края"                                             2) Соглашение  от 03.02.2017 № 1           "О предоставлении субсидии городу Ставрополю на  осуществление функций административного центра Ставропольского края"</t>
  </si>
  <si>
    <t>0420220810</t>
  </si>
  <si>
    <t>1) Закон Ставропольского края от  01.08.1997 № 22-кз "О статусе административного центра Ставропольского края"                                             2) Соглашение  от 25.03.2016 № 1           "О предоставлении субсидии городу Ставрополю на  осуществление функций административного центра Ставропольского края"</t>
  </si>
  <si>
    <t>1) 13.08.1997 2) 25.03.2016; 31.12.2016</t>
  </si>
  <si>
    <t>0420320920</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</si>
  <si>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</si>
  <si>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</si>
  <si>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ст.9 ч. 1</t>
  </si>
  <si>
    <t>98200S6910</t>
  </si>
  <si>
    <t>8320020200</t>
  </si>
  <si>
    <t>8320021310</t>
  </si>
  <si>
    <t>8320021320</t>
  </si>
  <si>
    <t>Перечисление средств на мероприятия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соответствии с изменениями, внесенными постановлением Правительства Ставропольского края от 24 марта 2017 г. № 96-п  "О внесении изменений в краевую адресную программу "Переселения граждан из аварийного жилищного фонда в Ставропольском крае в 2013 - 2017 годах", утвержденную постановлением Правительства Ставропольского края от 17 июня 2013 г. № 237-п"</t>
  </si>
  <si>
    <t>0620176580</t>
  </si>
  <si>
    <t>0620109502</t>
  </si>
  <si>
    <t>0620109602</t>
  </si>
  <si>
    <t xml:space="preserve">1) Закон Ставропольского края от 02.03.2005 № 12-кз "О местном самоуправлении в Ставропольском крае"                                                                        2)  Соглашение от 23.08.2016 № МС/16-003  "О предоставлении в 2016 году субсидии бюджету муниципального образования города Ставрополя Ставропольского края на предоставление социальных выплат молодым семьям на приобретение жилья экономического класса или строительство индивидуального жилого дома экономического класса в рамках реализации подпрограмммы "Жилище" государственной программы Ставропольского края "Развитие градостроительства, строительства и архитектуры"              </t>
  </si>
  <si>
    <t>06101R0200</t>
  </si>
  <si>
    <t>0610190030</t>
  </si>
  <si>
    <t>0610150200</t>
  </si>
  <si>
    <t>0610170200</t>
  </si>
  <si>
    <t>06101L0200</t>
  </si>
  <si>
    <t xml:space="preserve">ст.3 п.3 пп.3.1.77 Приложения   </t>
  </si>
  <si>
    <t>06Б01L0200</t>
  </si>
  <si>
    <t>Расходы на предоставление молодым семьям социальных выплат на приобретение жилого помещения или создание объекта индивидуального жилищного строительства</t>
  </si>
  <si>
    <t>0410160140</t>
  </si>
  <si>
    <t>0410109601</t>
  </si>
  <si>
    <t>06201S6910</t>
  </si>
  <si>
    <t xml:space="preserve">1) 05.03.2005 2) 02.08.2016-31.12.2016         </t>
  </si>
  <si>
    <t>0620176910</t>
  </si>
  <si>
    <t xml:space="preserve">1) Закон Ставропольского края от 02.03.2005 № 12-кз "О местном самоуправлении в Ставропольском крае" 2)  Соглашение от 02.08.2016 № 4-2016/2 "О предоставлении субсидии бюджету муниципального оразования города Ставрополя на обеспечение мероприятий по переселению граждан из аварийного жилищного фонда, реализуемых без участия средств государственной корпорации - Фонда содействия реформированию жилищно-коммунального хозяйства в рамках реализации четвертого этапа (2016-2017 годы) краевой адресной программы "Переселение граждан из аварийного жилищного фонда в Ставропольском крае в 2013-2017 годах"   </t>
  </si>
  <si>
    <t xml:space="preserve">1) 05.03.2005 2) 02.08.2016-31.12.2016     </t>
  </si>
  <si>
    <t xml:space="preserve">Постановление администрации города Ставрополя от 15.01.2014  № 79 "Об утверждении Положения о комитете городского хозяйства администрации  города Ставрополя" </t>
  </si>
  <si>
    <t>9820076910</t>
  </si>
  <si>
    <t>Обеспечение мероприятий, реализуемых без участия средств государственной корпорации – Фонда содействия реформированию жилищно-коммунального хозяйства,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</si>
  <si>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</si>
  <si>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Постановление администрации города Ставрополя   от 07.08.2015   № 1761 «Об утверждении Порядка предоставления субсидии из бюджета города Ставрополя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t>
  </si>
  <si>
    <t>Постановление администрации  города Ставрополя  от 24.02.2014    №678 "Об утверждении порядка предоставления субсидии на компенсацию недополученных доходов организаций электрического транспорта в связи с осуществлением пассажирских перевозок по тарифам ниже установленного предельного максимального уровня тарифа на перевозку пассажиров городским электрическим транспортом (троллейбусами) по маршрутам города Ставрополя"</t>
  </si>
  <si>
    <t>0420160020</t>
  </si>
  <si>
    <t>Постановление администрации  города Ставрополя  от 29.12.2016    № 3010 "Об утверждении порядка предоставления субсидии на компенсацию недополученных доходов организаций электрического транспорта в связи с осуществлением пассажирских перевозок по тарифам ниже установленного предельного максимального уровня тарифа на перевозку пассажиров городским электрическим транспортом (троллейбусами) по маршрутам города Ставрополя"</t>
  </si>
  <si>
    <t xml:space="preserve">  30.12.2016</t>
  </si>
  <si>
    <t>0420121170</t>
  </si>
  <si>
    <t>0320480220</t>
  </si>
  <si>
    <t xml:space="preserve"> Постановление администрации города Ставрополя от 29.12.2016 № 3009 «Об утверждении Порядка предоставления субсидий на финансовое обеспечение затрат организаций, осуществляющих регулярные перевозки пасажиров и багажа автомобильным транспортом и (или) городским наземным электрическим транспортом (троллейбусами), в связи с установлением дополнительных мер социальной поддержки отдельным категориям граждан в виде предоставления права на приобретение билета длительного пользования для проезда в автомобильном транспорте, осуществляющем регулярные перевозки пасажиров и багажа по муниципальным маршрутам регулярных перевозок, и (или) в городском наземном электрическом транспорте (троллейбусах) на территории муниципального образования города Ставрополя Ставропольского края
</t>
  </si>
  <si>
    <t>31.12.2016</t>
  </si>
  <si>
    <t>Постановление администрации города Ставрополя от 10.02.2017 № 245 «Об утверждении Порядка предоставления субсидии за счет средств бюджета города Ставрополя Ставропольскому муниципальному унитарному троллейбусному предприятию в рамках мер по предупреждению банкротства на финансовое обеспечение затрат, направленных на погашение денежных обязательств, требований о выплате выходных пособий и (или) об оплате труда лиц, работающих или работавших по трудовому договору, и обязательных платежей, в целях восстановления платежеспособности должника (санации)</t>
  </si>
  <si>
    <t>0420160070</t>
  </si>
  <si>
    <t>Предоставление финансовой помощи Ставропольскому муниципальному унитарному троллейбусному предприятию в рамках мер по предупреждению банкротства на финансовое обеспечение затрат, направленных на погашение денежных обязательств, требований о выплате выходных пособий и (или) об оплате труда лиц, работающих или работавших по трудовому договору, и обязательных платежей, в целях восстановления платежеспособности должника (санации)</t>
  </si>
  <si>
    <t>0420111010</t>
  </si>
  <si>
    <t>Организация ритуальных услуг и содержание мест захоронения</t>
  </si>
  <si>
    <t>0430220290</t>
  </si>
  <si>
    <t>0320380020</t>
  </si>
  <si>
    <t>9820020290</t>
  </si>
  <si>
    <t>9820080020</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</si>
  <si>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</si>
  <si>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ст.15 п.7 абз.1 Приложения</t>
  </si>
  <si>
    <t>9820020280</t>
  </si>
  <si>
    <t>9820020780</t>
  </si>
  <si>
    <t>8320020780</t>
  </si>
  <si>
    <t>ст.16 ч.1 п.20;25</t>
  </si>
  <si>
    <t xml:space="preserve">1) Закон Ставропольского края от 02.03.2005 № 12-кз "О местном самоуправлении в Ставропольском крае"2) Соглашение от 07.04.2017                          № ХГС/17-18 "О предоставлении в 2017 году субсидий из бюджета Ставропольского края бюджету города Ставрополя на поддержку муниципальных программ муниципальных образований Ставропольского края, предусматривающих мероприятия по формированию современной городской среды в Ставропольском крае"      </t>
  </si>
  <si>
    <t>1) ст.9 ч. 1 2) п.1</t>
  </si>
  <si>
    <t xml:space="preserve">1) 05.03.2005 2) 07.04.2017 31.12.2017 </t>
  </si>
  <si>
    <t>04304L5550</t>
  </si>
  <si>
    <t>Поддержка муниципальных программ формирования современной городской среды за счет средств местного бюджета</t>
  </si>
  <si>
    <t xml:space="preserve">1) Закон Ставропольского края от 02.03.2005 № 12-кз "О местном самоуправлении в Ставропольском крае"2) Соглашение от 07.04.2017                          № ХГС/17-18 "О предоставлении в 2017 году субсидий из бюджнта Ставропольского края бюджету города Ставрополя на поддержку муниципальных программ муниципальных образований Ставропольского края, предусматривающих мероприятия по формированию современной городской среды в Ставропольском крае"      </t>
  </si>
  <si>
    <t>04304R5550</t>
  </si>
  <si>
    <t>Поддержка муниципальных программ формирования современной городской среды</t>
  </si>
  <si>
    <t>02Б0260050</t>
  </si>
  <si>
    <t>1) Закон Ставропольского края   от 02.03.2005 № 12-кз "О местном самоуправлении в Ставропольском крае"  2) Постановление Правительства Ставропольского края от 29 мая 2014   № 225-п «О региональной программе «Капитальный ремонт общего имущества в многоквартирных домах, расположенных на территории Ставропольского края на 2014-2043г."</t>
  </si>
  <si>
    <t>8320021120</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</si>
  <si>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2014-2043 г."</t>
  </si>
  <si>
    <t xml:space="preserve">ст. 19 Приложения     </t>
  </si>
  <si>
    <t>0430420280</t>
  </si>
  <si>
    <t xml:space="preserve">1) Федеральный закон от 12.01.1996 № 7-ФЗ "О некоммерческих организациях" 2) Федеральный закон  от 06.10.2003 № 131-ФЗ "Об общих принципах орагнов местного самоуправления в Российской Федерации " </t>
  </si>
  <si>
    <t>1) ст.9.2 ч.1 п.6 2) ст.16 ч.1 п.25.38</t>
  </si>
  <si>
    <t>1) 15.01.1996 2) 01.01.2009</t>
  </si>
  <si>
    <t>0430111010</t>
  </si>
  <si>
    <t xml:space="preserve">1) Федеральный закон от 12.01.1996 № 7-ФЗ "О некоммерческих организациях"        2) Федеральный закон  от 06.10.2003 № 131-ФЗ "Об общих принципах органов местного самоуправления в Российской Федерации " </t>
  </si>
  <si>
    <t>1) ст. 9.2 ч.1 п.6 2)  ст.16 ч.1 п.25</t>
  </si>
  <si>
    <t>0430177250</t>
  </si>
  <si>
    <t>1) ст.9.2 п.6 2) ст.16 ч.1 п.25.38</t>
  </si>
  <si>
    <t>0430420790</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</si>
  <si>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</si>
  <si>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1) ст.9.2 п.6 2) ст.16 ч.1 п.36</t>
  </si>
  <si>
    <t>0430411010</t>
  </si>
  <si>
    <t xml:space="preserve"> Функционирование органов местного самоуправления</t>
  </si>
  <si>
    <t>8310010010</t>
  </si>
  <si>
    <t xml:space="preserve">1) Федеральный закон  от 06.10.2003 № 131-ФЗ "Об общих принципах органов местного самоуправления в Российской Федерации "                    2) Федеральный закон от 02.03.2007  № 25-ФЗ
"О муниципальной службе в Российской Федерации"    </t>
  </si>
  <si>
    <t>1) ст.17 ч.1 п. 3       2)  ст. 22 ч. 1</t>
  </si>
  <si>
    <t>1) 01.01.2009  2) 01.06.2007</t>
  </si>
  <si>
    <t>8310010020</t>
  </si>
  <si>
    <t xml:space="preserve">1) Закон Ставропольского края от 02.03.2005 № 12-кз  "О местном самоуправлении в Ставропольском крае"  2) Закон Ставропольского края от 24.12.2007 № 78-кз
"Об отдельных вопросах муниципальной службы в Ставропольском крае"        </t>
  </si>
  <si>
    <t>ст.23. ч.3</t>
  </si>
  <si>
    <t xml:space="preserve">Федеральный закон от 02.03.2007 №  25-ФЗ
"О муниципальной службе в Российской Федерации"
</t>
  </si>
  <si>
    <t>8310020050</t>
  </si>
  <si>
    <t xml:space="preserve"> Федеральный закон от 02.03.2007 № 25-ФЗ
"О муниципальной службе в Российской Федерации"
</t>
  </si>
  <si>
    <t>ст. 26</t>
  </si>
  <si>
    <t xml:space="preserve"> ст. 13 ч. 2 в целом</t>
  </si>
  <si>
    <t>8310010050</t>
  </si>
  <si>
    <t>Расходы на выплаты на основании исполнительных листов судебных органов (оплата исполнительног сбора по постановлению Промышленного районного отдела судебных приставов города Ставрополя от 16.06.2016 № 26039/16/433259)</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</si>
  <si>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</si>
  <si>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 ст.2 п.3 2) ст.16 п.5</t>
  </si>
  <si>
    <t>Постановление администрации города Ставрополя Ставропольского края от 03.03.2017 № 370 "О реорганизации Ставропольского муниципального специализированного монтажно-эксплуатационного унитарного предприятия "Транссигнал" путем преобразования в муниципальное бюджетное учреждение "Транссигнал"</t>
  </si>
  <si>
    <t>п.1,3,5 в целом</t>
  </si>
  <si>
    <t>03.03.2017</t>
  </si>
  <si>
    <t>0420311010</t>
  </si>
  <si>
    <t>Расходы на обеспечение деятельности (оказание услуг) муниципальных учреждений (МБУ "Транссигнал" города Ставрополя)</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</si>
  <si>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</si>
  <si>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ст.19 ч.2;5</t>
  </si>
  <si>
    <t>0430377150</t>
  </si>
  <si>
    <t>2.1.3. владение, пользование и распоряжение имуществом, находящимся в муниципальной собственности городского округа</t>
  </si>
  <si>
    <t>гл.3;ст.17;ч.1;п.9</t>
  </si>
  <si>
    <t>гл.3; ст.9; ч.1</t>
  </si>
  <si>
    <t>гл.3; ст.16;ч.1; п.5</t>
  </si>
  <si>
    <t>ст. 4 в целом</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</si>
  <si>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</si>
  <si>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ст.4; ч.1</t>
  </si>
  <si>
    <t>9820020800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</si>
  <si>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 за счет остатков на 01.01.2017</t>
  </si>
  <si>
    <t>Постановление администрации города Ставрополя от 16.12.2015 № 2847 "О межведомственной комиссии по признанию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 в городе Ставрополе"</t>
  </si>
  <si>
    <t>п.17</t>
  </si>
  <si>
    <t>2.1.16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</si>
  <si>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гл.3; ст.16;ч.1; п.13</t>
  </si>
  <si>
    <t>98200L1122</t>
  </si>
  <si>
    <t>Бюджетные инвестиции в объекты капитального строительства собственности муниципальных образований Ставропольского края в рамках реализации мероприятий государственной программы Российской Федерации «Развитие Северо-Кавказского федерального округа» на период до 2025 года за счет средств местного бюджета</t>
  </si>
  <si>
    <t>гл.3; ст.16;ч.1; п.20</t>
  </si>
  <si>
    <t>2.1.20  создание условий для организации досуга и обеспечения жителей городского округа услугами организаций культуры</t>
  </si>
  <si>
    <t>0721440010</t>
  </si>
  <si>
    <t>9820040010</t>
  </si>
  <si>
    <t>0721340010</t>
  </si>
  <si>
    <t>4.01.00.0.023</t>
  </si>
  <si>
    <t>2.1.23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</si>
  <si>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гл.3; ст.16;ч.1; п.19</t>
  </si>
  <si>
    <t>0810421380</t>
  </si>
  <si>
    <t>2.1.24  создание условий для массового отдыха жителей городского округа и организация обустройства мест массового отдыха населения</t>
  </si>
  <si>
    <t>гл.3; ст.17; ч.1; п.9</t>
  </si>
  <si>
    <t>4.01.00.0.029</t>
  </si>
  <si>
    <t>2.1.29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</si>
  <si>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гл.3; ст.16; ч.1; п.26</t>
  </si>
  <si>
    <t>9820020390</t>
  </si>
  <si>
    <t>4.01.00.0.030</t>
  </si>
  <si>
    <t>2.1.30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</si>
  <si>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 xml:space="preserve">Федеральный закон от 06.10.2003 № 131-ФЗ "Об общих принципах организации местного самоуправления в Российской Федерации"    </t>
  </si>
  <si>
    <t>Федеральный закон от 06.10.2003 № 131-ФЗ "Об общих принципах организации местного самоуправления в Российской Федерации" ;                             Федеральный закон от 02.03.2007 № 25-ФЗ "О Муниципальной службе в Российской Федерации"</t>
  </si>
  <si>
    <t>гл.3;6; ст.17; 22; ч.1;1; п.3</t>
  </si>
  <si>
    <t xml:space="preserve">                    01.01.2009; 26.12.2007</t>
  </si>
  <si>
    <t>Закон Ставропольского края от 02.03.2005 № 12-кз "О местном самоуправлении в Ставропольском крае" ;             Закон Ставропольского края от 24.12.2007 N 78-кз "Об отдельных вопросах муниципальной службы в Ставропольском крае"</t>
  </si>
  <si>
    <t>гл.3; ст.9;10 в целом; ч.1</t>
  </si>
  <si>
    <t>05.03.2005; 26.12.2007</t>
  </si>
  <si>
    <t>гл.3; ст.17; ч.1; п.3</t>
  </si>
  <si>
    <t>гл.3; ст.17;76; ч.1; п.9</t>
  </si>
  <si>
    <t>Cудебные расходы по вопросам, связанным с реализацией полномочий администрации города Ставрополя при принятии решения о признании помещения жилым помещением, жилого помещения пригодным (непригодным) для проживания, а также многоквартирного дома аварийным и подлежащим сносу или реконструкции</t>
  </si>
  <si>
    <t>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t>
  </si>
  <si>
    <t>1) ст. 22, ч.1
2) ст. 17, ч. 1, п. 3</t>
  </si>
  <si>
    <t>1) 01.06.2007
2) 01.01.2009</t>
  </si>
  <si>
    <t>1) Закон Ставропольского края от 24.12.2007 № 78-кз "Об отдельных вопросах муниципальной службы в Ставропольском крае";
2) Закон Ставропольского края от 02.03.2005 № 12-кз "О местном самоуправлении в Ставропольском крае"</t>
  </si>
  <si>
    <t xml:space="preserve">1) ст.10 в целом;
2) ст. 9, ч.1 </t>
  </si>
  <si>
    <t>1) 26.12.2007
2) 05.03.2005</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</si>
  <si>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t>
  </si>
  <si>
    <t>1) п. 1 Приложения
2) п. 1, 2 Приложения № 1</t>
  </si>
  <si>
    <t>1) 08.10.2014
2) 02.07.2011</t>
  </si>
  <si>
    <t>1) 01.02.2011;
2) 05.03.2005
3) 10.08.2005</t>
  </si>
  <si>
    <t>1) 01.02.2011;
2) 05.03.2005
3) 10.08.2005</t>
  </si>
  <si>
    <t>1) ст. 8, ч. 2;
2) ст. 16, ч. 1, п. 28, 32;
3) ст. 11, ч. 2</t>
  </si>
  <si>
    <t>1) 16.02.1998;
2) 01.01.2009
3) 24.12.1994</t>
  </si>
  <si>
    <t>1) 01.02.2011;
2) 05.03.2005
3) 10.08.2005</t>
  </si>
  <si>
    <t xml:space="preserve">1) п. 3 в целом Приложения № 1;                
2) п. 12 в целом Приложения </t>
  </si>
  <si>
    <t>1) 11.04.2000; 
19.01.2017;
2)                                                          20.01.2017</t>
  </si>
  <si>
    <t>Комитет  по делам гражданской обороны и чрезвычайным ситуациям администрации города Ставрополя</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</si>
  <si>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</si>
  <si>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</si>
  <si>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Прочая закупка товаров, работ и услуг для обеспечения государственных (муниципальных) нужд</t>
  </si>
  <si>
    <t>уплата прочих налогов, сборов</t>
  </si>
  <si>
    <t>Уплата налога наимущество организаций и земельного налога</t>
  </si>
  <si>
    <t xml:space="preserve">Приложение </t>
  </si>
  <si>
    <t>Контрольные показатели</t>
  </si>
  <si>
    <t xml:space="preserve">к уточнению реестра расходных обязательств города Ставрополя на 2016 - 2019 годы </t>
  </si>
  <si>
    <t>с учетом изменений на 01.07.2017 г.</t>
  </si>
  <si>
    <t>(руб.)</t>
  </si>
  <si>
    <t>Субъекты бюджетного планирования</t>
  </si>
  <si>
    <t>2016 год (план)</t>
  </si>
  <si>
    <r>
      <t>2016 год (факт)</t>
    </r>
    <r>
      <rPr>
        <b/>
        <sz val="15"/>
        <color indexed="10"/>
        <rFont val="Times New Roman"/>
        <family val="1"/>
        <charset val="204"/>
      </rPr>
      <t xml:space="preserve"> </t>
    </r>
  </si>
  <si>
    <t>2016 год</t>
  </si>
  <si>
    <t>2017 год</t>
  </si>
  <si>
    <t>2018 год</t>
  </si>
  <si>
    <t>2019 год</t>
  </si>
  <si>
    <t>Комитет по управлению муниципальным имуществом  города Ставрополя</t>
  </si>
  <si>
    <t>Всего</t>
  </si>
  <si>
    <t>Отклонения</t>
  </si>
  <si>
    <t>Обеспечение членства в международных, общероссийских и региональных объединениях муниципальных образований (оплата членских взносов)</t>
  </si>
  <si>
    <t>Организация приема и обслуживание официальных лиц и делегаций городов стран дальнего и ближнего зарубежья, регионов Российской Федерации, представителей иностранных посольств и консульств и проведение официальных мероприятий (представительские расходы)</t>
  </si>
  <si>
    <t>Расходы на реализацию мероприятий, направленных на оптимизацию и повышение качества предоставления государственных и муниципальных услуг в городе Ставрополе</t>
  </si>
  <si>
    <t xml:space="preserve">
1) ст.54
2) ст.10 ч.1 п.15</t>
  </si>
  <si>
    <t xml:space="preserve">
1) ст.54
2) ст.51</t>
  </si>
  <si>
    <t>07.1.01.2006.0</t>
  </si>
  <si>
    <t xml:space="preserve">
1) ст.54
2) ст.8 п.8</t>
  </si>
  <si>
    <t xml:space="preserve">
1) 29.04.2008,  21.05.2016
2) 21.05.2016</t>
  </si>
  <si>
    <t xml:space="preserve">
1) ст.73 ч.2
2) ст.49 ч.2 п.9</t>
  </si>
  <si>
    <t xml:space="preserve">
1)  29.04.2008, 21.05.2016
2) 21.05.2016</t>
  </si>
  <si>
    <t xml:space="preserve">
1) ст.73 ч.2
2) ст.49 ч.2 п.9</t>
  </si>
  <si>
    <t xml:space="preserve">
1)  29.04.2008, 21.05.2016
2) 21.05.2016</t>
  </si>
  <si>
    <t xml:space="preserve">
1) ст.73 ч.2
2) ст.49 ч.2 п.9</t>
  </si>
  <si>
    <t xml:space="preserve">
1)  29.04.2008, 21.05.2016
2) 21.05.2016</t>
  </si>
  <si>
    <t xml:space="preserve">
1) ст.22 ч.1
2) ст.17 ч.1 п.3</t>
  </si>
  <si>
    <t xml:space="preserve">
1 )01.06.2007
2) 01.01.2009</t>
  </si>
  <si>
    <t xml:space="preserve">
1 ) ст.10 в целом
2) ст.9 п.1</t>
  </si>
  <si>
    <t xml:space="preserve">
1) 26.12.2007
 2) 05.03.2005
</t>
  </si>
  <si>
    <t xml:space="preserve">
1) п.1
2) п.1, 2</t>
  </si>
  <si>
    <t xml:space="preserve">
1) 08.10.2014
2) 02.07.2011</t>
  </si>
  <si>
    <t xml:space="preserve">
1) ст.22 ч.1
2) ст.17 ч.1 п.3</t>
  </si>
  <si>
    <t xml:space="preserve">
1 )01.06.2007
2) 01.01.2009</t>
  </si>
  <si>
    <t xml:space="preserve">
1 ) ст.10 в целом
2) ст.9 п.1</t>
  </si>
  <si>
    <t xml:space="preserve">
1) 26.12.2007
 2) 05.03.2005
</t>
  </si>
  <si>
    <t xml:space="preserve">
1) п.1
2) п.1, 2</t>
  </si>
  <si>
    <t xml:space="preserve">
1) 08.10.2014
2) 02.07.2011</t>
  </si>
  <si>
    <t xml:space="preserve">
1) ст.9 п.34
2) ст.8 п.37</t>
  </si>
  <si>
    <t xml:space="preserve">
1)  29.04.2008, 21.05.2016
2) 21.05.2016</t>
  </si>
  <si>
    <t>Расходы на реализацию мероприятий, направленных на развитие малого и среднего предпринимательства на территории города Ставрополя</t>
  </si>
  <si>
    <t>634</t>
  </si>
  <si>
    <t>Постановление администрации города Ставрополя от 06.08.2015 N 1747 "О Порядке предоставления субсидий субъектам малого и среднего предпринимательства, осуществляющим деятельность на территории города Ставрополя, на частичное возмещение затрат, связанных с производством товаров на территории города Ставрополя, за счет средств бюджета города Ставрополя"</t>
  </si>
  <si>
    <t>25.12.2016 - 13.04.2017</t>
  </si>
  <si>
    <t>Постановление администрации города Ставрополя от 21.07.2017 N 1294 "Об утверждении Порядка предоставления субсидий субъектам малого предпринимательства, осуществляющим деятельность на территории города Ставрополя, на финансовое обеспечение затрат на открытие собственного бизнеса в сфере производства товаров и оказания услуг за счет средств бюджета города Ставрополя"</t>
  </si>
  <si>
    <t xml:space="preserve">
п.1</t>
  </si>
  <si>
    <t xml:space="preserve">
26.07.2017
</t>
  </si>
  <si>
    <t>Расходы на организацию материально-технического обеспечения деятельности народной дружины города Ставрополя, в том числе материальное стимулирование ее членов</t>
  </si>
  <si>
    <t>Решение Ставропольской городской Думы от 25.03.2015 N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</si>
  <si>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 xml:space="preserve">
1) ст.9 ч.1
2) ст.10 в целом</t>
  </si>
  <si>
    <t xml:space="preserve">
1) 05.03.2005
2) 26.12.2007
</t>
  </si>
  <si>
    <t xml:space="preserve">
1) ст.22 ч.1 
2) ст.17 ч.1 п.3</t>
  </si>
  <si>
    <t xml:space="preserve">
1) 01.06.2007
2) 01.01.2009</t>
  </si>
  <si>
    <t xml:space="preserve">
1) ст.11 ч.1 п.6
2) ст. 10 ч.1 п.8</t>
  </si>
  <si>
    <t xml:space="preserve">
1) ст.54
2) ст. 10 ч.1 п.11</t>
  </si>
  <si>
    <t>14.1.01.2134.0</t>
  </si>
  <si>
    <t xml:space="preserve">
1) ст.68 ч.1 п.9
2) ст. 67 ч.1 п.9</t>
  </si>
  <si>
    <t xml:space="preserve">
1) 29.04.2008, 21.05.2016
2) 21.05.2015</t>
  </si>
  <si>
    <t>Расходы на реализацию мероприятий, направленных на повышение профессионального уровня муниципальных служащих</t>
  </si>
  <si>
    <t>Расходы на повышение туристической привлекательности города Ставрополя, развитие внутреннего и въездного туризма в городе Ставрополе</t>
  </si>
  <si>
    <t>814</t>
  </si>
  <si>
    <t xml:space="preserve">
1) ст.52 ч.2 п.3
2) ст.49 ч.2 п.3</t>
  </si>
  <si>
    <t>Расходы на реализацию мероприятий по профилактике незаконного потребления наркотических средств и психотропных веществ, наркомании и снижение их употребления среди подростков и молодежи города Ставрополя</t>
  </si>
  <si>
    <t>Основное мероприятие «Профилактика зависимого (аддиктивного) поведения и пропаганда здорового образа жизни»</t>
  </si>
  <si>
    <t xml:space="preserve">
1) ст.73 ч.2
2) ст.10 ч.1 п.3</t>
  </si>
  <si>
    <t xml:space="preserve">
1)  29.04.2008,  21.05.2016
2) 21.05.2016</t>
  </si>
  <si>
    <t xml:space="preserve">
ст.10 ч.1 п.3</t>
  </si>
  <si>
    <t xml:space="preserve">
 21.05.2016</t>
  </si>
  <si>
    <t>2020 год</t>
  </si>
  <si>
    <t>1) Решение Ставропольской городской Думы от 25.02.2015 № 612 "Об утверждении Положения о комитете по управлению муниципальным имуществом города Ставрополя";                                  2) 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</si>
  <si>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1) Решение Ставропольской городской Думы от 25.02.2015 № 612 "Об утверждении Положения о комитете по управлению муниципальным имуществом города Ставрополя";                                 2) 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</si>
  <si>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1) ст.4, п.3 Приложения              2) ст.2, п.2.1, пп. 11 Приложения</t>
  </si>
  <si>
    <t>15 1 02 20350</t>
  </si>
  <si>
    <t>15 1 0 277310</t>
  </si>
  <si>
    <t>Создание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t>
  </si>
  <si>
    <t>15 1 0 2S7310</t>
  </si>
  <si>
    <t>1) Решение Ставропольской городской Думы от 25.02.2015 № 612  "Об утверждении Положения о комитете по управлению муниципальным имуществом города Ставрополя";                                  2) Решение Ставропольской городской Думы от 28.05.2014 № 513  "Об утверждении Положения о порядке управления и распоряжения имуществом, находящимся в муниципальной собственности муниципального образования города Ставрополя Ставропольского края"</t>
  </si>
  <si>
    <t>1) ст.2, п.2.3 Приложения;      2) ст.4, п.3 Приложения</t>
  </si>
  <si>
    <t>Снос многоквартирных домов, признанных до 01 января 2012 года аварийными и подлежащими сносу в связи с физическим износом в процессе их эксплуатации в городе Ставрополе</t>
  </si>
  <si>
    <t>1) Закон Ставропольского края от 24.03.2005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t>
  </si>
  <si>
    <t>1) Закон Ставропольского края от 02.03.2005 № 12-кз  "О местном самоуправлении в Ставропольском крае"       2) Закон Ставропольского края от 24.12.2007 N 78-кз "Об отдельных вопросах муниципальной службы в Ставропольском крае"</t>
  </si>
  <si>
    <t>1) ст.9,ч.1             2) ст. 10                            в целом</t>
  </si>
  <si>
    <t>1) 05.03.2005     2) 26.12.2007</t>
  </si>
  <si>
    <t>1) 08.10.2014;           2) 02.07.2011; 3)29.11.2011</t>
  </si>
  <si>
    <t>1) 08.10.2014;        2) 02.07.2011; 3)29.11.2011</t>
  </si>
  <si>
    <t>1)Решение Ставропольской городской Думы от 29.12.2005 №199 "Об утверждении Положения о комитете финансов и бюджета администрации города Ставрополя"                                                                         2)Решение Ставропольской городской Думы от 25.03.2015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</si>
  <si>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1) п.1.4 Приложения 2) п.2.1, п.п 7 Приложения</t>
  </si>
  <si>
    <t>08101S7080</t>
  </si>
  <si>
    <t>Повышение заработной платы педагогических работников муниципальных образований организаций дополнительного образования детей за счет средств местного бюджета</t>
  </si>
  <si>
    <t>Постановление Правительства Ставропольского края от 31.05.2017 № 222-п "О распределении субсидий из бюджета Ставропольского края, выделяемых бюджетам муниципальных районов и городских округов Ставропольского в 2017 году на обеспечение расходов, связанных с повышением заработной платы педпгогических работников муниципальных образовательных организаций дополнительного образования детей в сфере физической культуры и спорта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</si>
  <si>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п.2, абз.2</t>
  </si>
  <si>
    <t>31.05.2017                           31.12.2017</t>
  </si>
  <si>
    <t>0810177080</t>
  </si>
  <si>
    <t>Повышение заработной платы педагогических работников муниципальных образований организаций дополнительного образования детей за счет средств краевого бюджета</t>
  </si>
  <si>
    <t>Постановление администрации города Ставрополя от 01.09.2017 № 1616 "О создании муниципального казенного учреждения "Централизованная бухгалтерия отрасли "Физическая культура и спорт" города Ставрополя"</t>
  </si>
  <si>
    <t>7810011010</t>
  </si>
  <si>
    <t>7820021340</t>
  </si>
  <si>
    <t>1) ст.17, ч.1, п.3               2) ст.22, ч.1</t>
  </si>
  <si>
    <t xml:space="preserve">Закон Ставропольского края от 01.08.1997 N 22-кз "О статусе административного центра Ставропольского края" </t>
  </si>
  <si>
    <t>0420221410</t>
  </si>
  <si>
    <t xml:space="preserve">                                                                                                         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t>
  </si>
  <si>
    <t>ст 51 ч3 абз 2</t>
  </si>
  <si>
    <t xml:space="preserve">                                                                                                                                                                                                                                                                                                                                                                                                                                                                                            20.06.2012-06.09.2017</t>
  </si>
  <si>
    <t xml:space="preserve">ст12 ч4 в целом ст20 ч4 ст21 ч11 ст22 ч5 </t>
  </si>
  <si>
    <t xml:space="preserve">                                                                                                         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t>
  </si>
  <si>
    <t>ст10 ч.2</t>
  </si>
  <si>
    <t>п.3.3, пп 3.3.1</t>
  </si>
  <si>
    <t xml:space="preserve">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t>
  </si>
  <si>
    <t xml:space="preserve">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t>
  </si>
  <si>
    <t>ст46 ч.1 п1-3</t>
  </si>
  <si>
    <t xml:space="preserve">Закон Ставропольского края от 24.12.2007 N 78-кз"Об отдельных вопросах муниципальной службы в Ставропольском крае" </t>
  </si>
  <si>
    <t xml:space="preserve">1)Постановление администрации города Ставрополя от 30.05.2013 № 1585 "Об образовании комиссий по делам несовершеннолетних и защите их прав в городе Ставрополе"                                        </t>
  </si>
  <si>
    <t>Предоставление дополнительных мер социальной поддержки гражданам, пострадавшим в результате пожара, произошедшего 01 июня 2016 года в многоквартирном доме по адресу: город Ставрополь, улица Ясеновская, дом 57</t>
  </si>
  <si>
    <t>Постановление администрации города Ставрополя от 04.10.2017 № 1848 "Об утверждении Порядка предоставления за счет средств бюджета города Ставрополя субсидии открытому акционерному обществу "Ставропольотель" на частичное возмещение затрат, связанных с временным размещением граждан, пострадавших от пожара в жилом доме по улице Ясеновской,56 в городе Ставрополе, в гостинице "Эльбрус"</t>
  </si>
  <si>
    <t>п..1</t>
  </si>
  <si>
    <t>1) ст.38 ч.4 Приложения                                                                    2) ст.51 ч.3      в целом</t>
  </si>
  <si>
    <t xml:space="preserve">                                                                                                                                                                                                                                                                                                                                                                                                                                                                                         1)20.06.2012-06.09.2017 2)07.09.2017                                  </t>
  </si>
  <si>
    <t xml:space="preserve">                                                                                                         1) Решение Ставропольской городской Думы от 30.05.2012 № 220 "Правила благоустройства территории муниципального образования города Ставрополя"        2)  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t>
  </si>
  <si>
    <t xml:space="preserve">1) ст23 ч.6      2) ст.46 ч.1, п.1, п.3, </t>
  </si>
  <si>
    <t xml:space="preserve">                                                                                                                                                                                                                                                                                                                                                                                                                                                                                            1)20.06.2012-06.09.2017 2)07.09.2017</t>
  </si>
  <si>
    <t xml:space="preserve">                                                                                                         1)Решение Ставропольской городской Думы от 30.05.2012 № 220 "Правила благоустройства территории муниципального образования города Ставрополя"                                                            2)Решение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t>
  </si>
  <si>
    <t>1)п.1 
2)п.1,2
                            3)п.1</t>
  </si>
  <si>
    <t xml:space="preserve">1)08.10.2014
2)02.07.2011
3)29.11.2011
</t>
  </si>
  <si>
    <t xml:space="preserve">1) Постановление администрации города Ставрополя от 30.05.2013 № 1585 "Об образовании комиссий по делам несовершеннолетних и защите их прав в городе Ставрополе"                2)Постановление администрации г.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 3) Постановление администрации города Ставрополя от 17.05.2017 №820 "О создании комиссий по делам несовершеннолетних и защите их прав в муниципальном образовании городе Ставрополе Ставропольского края"
</t>
  </si>
  <si>
    <t>30.05.2013-20.05.2017 
26.08.2011-12.01.2017
    21.05.2017</t>
  </si>
  <si>
    <t xml:space="preserve">1) Постановление администрации города Ставрополя от 30 мая 2013 № 1585 "Об образовании комиссий по делам несовершеннолетних и защите их прав в городе Ставрополе"                2)Постановление администрации г.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 3) Постановление администрации города Ставрополя от 17.05.2017 №820 "О создании комиссий по делам несовершеннолетних и защите их прав в муниципальном образовании городе Ставрополе Ставропольского края"
</t>
  </si>
  <si>
    <t xml:space="preserve">1)Федеральный закон от 06.10.2003 № 131- ФЗ  "Об общих принципах организации местного самоуправления в Российской Федерации"                                                                                                                                                                                                                                                                                                                                                                                                                                                                                                                                                                                                                                                                                                                                                                                                                                                                                                                                                                                            </t>
  </si>
  <si>
    <t>1)ст16.1,ч1,п4</t>
  </si>
  <si>
    <t>1)01.01.2009</t>
  </si>
  <si>
    <t>2)Федеральный Закон  от 24.04.2008 №48 - ФЗ              "Об опеке и попечительстве"</t>
  </si>
  <si>
    <t>2)ст 6, ч 1.1</t>
  </si>
  <si>
    <t>1)01.09.2008</t>
  </si>
  <si>
    <t>2)ст16.1,ч1,п4</t>
  </si>
  <si>
    <t>2)01.09.2008</t>
  </si>
  <si>
    <t>Постановление администрации города Ставрополя от 18.02 2016 г. № 369 "О подготовке и проведении Всероссийской сельскохозяйственной переписи в 2016 году на территории муниципального образования города Ставрополя Ставропольского края"</t>
  </si>
  <si>
    <t xml:space="preserve">п. 3.3, пп 3.3.1, 3.3.2 Приложения 3 </t>
  </si>
  <si>
    <t xml:space="preserve">1)Решение Ставропольской городской Думы от 30.05.2012 № 220 "Правила благоустройства территории муниципального образования города Ставрополя"  2)Решение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t>
  </si>
  <si>
    <t>1)ст.38 ч.4 Приложения 2)ст.51 ч.3 обз.2</t>
  </si>
  <si>
    <t>1)20.06.2012 06.09.2017; 2)07.09.2017</t>
  </si>
  <si>
    <t>Федеральный закон   от 06.10.2003 № 131-ФЗ  "Об общих принципах организации местного самоуправления в Российской Федерации "</t>
  </si>
  <si>
    <t>ст.12 ч.1, п.15</t>
  </si>
  <si>
    <t xml:space="preserve">Федеральный закон от 02.03.2007 № 25- ФЗ "О муниципальной службе в Российской Федерации" </t>
  </si>
  <si>
    <t xml:space="preserve">Федеральный закон от 02.03.2007 № 25-ФЗ "О муниципальной службе в Российской Федерации" </t>
  </si>
  <si>
    <t>Закон Ставропольского края от 05.03.2007 № 8-кз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t>
  </si>
  <si>
    <t xml:space="preserve">1)Постановление администрации города Ставрополя от 30.05.2013 № 1585 "Об образовании комиссий по делам несовершеннолетних и защите их прав в городе Ставрополе"                2)Постановление администрации города Ставрополя от 26.08.2011 № 2400 "Об утверждении Порядка взаимодействия органов администрации города Ставрополя, входящих в систему профилактики безнадзорности и правонарушений несовершеннолетних" 3)Постановление администрации города Ставрополя от 17.05.2017 № 820 "О создании комиссий по делам несовершеннолетних и защите их прав в муниципальном образовании городе Ставрополе Ставропольского края"
</t>
  </si>
  <si>
    <t>Федеральный закон от 24.04.2008 № 48-ФЗ "Об опеке и попечительстве"</t>
  </si>
  <si>
    <t>Закон Ставропольского края от 28.02.2008 № 10-кз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t>
  </si>
  <si>
    <t>Постановление администрации города Ставрополя от 18.02.2016 № 369 "Оподготовке и проведени Всероссийской сельскохозяйственной переписи в 2016 году на территории муниципального образования города Ставрополя Ставропольского края"</t>
  </si>
  <si>
    <t xml:space="preserve">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</si>
  <si>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ст.2 п.10 пп.4 Приложения</t>
  </si>
  <si>
    <t>11.05.17</t>
  </si>
  <si>
    <t>0410320220</t>
  </si>
  <si>
    <t>ст. 3 п.12 пп.31 Приложения</t>
  </si>
  <si>
    <t xml:space="preserve">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11.05.17 г. № 795 "Об утверждении Положения о комитете городского хозяйства администрации  города Ставрополя" </t>
  </si>
  <si>
    <t>1) ст. 3 п.3 пп.3.1.22, пп.3.1.23 Приложения 2) ст. 3 п.12 пп.22, пп.23 Приложения</t>
  </si>
  <si>
    <t>1) 15.01.2014, 10.05.2017 2) 11.05.2017</t>
  </si>
  <si>
    <t xml:space="preserve">1) Закон Ставропольского края от 02.03.2005 № 12-кз"О местном самоуправлении в Ставропольском крае"    2) Соглашение от 29 декабря 2015 № 2-82 "О предоставлении субсидий бюджетам муниципальных образований Ставропольского края на реализацию мероприятий по модернизации (реконструкции или строительству) объектов жилищно-коммунального комплекса муниципальных образований Ставропольского края, включенных в муниципальные программы муниципальных образований Ставропольского края, в рамках реализации подпрограммы "Развитие жилищно-коммунального хозяйства Ставропольского края, защита населения и территории  Ставропольского края от чрезвычайных ситуаций" за счет средств бюджета Ставропольского края"     </t>
  </si>
  <si>
    <t>15.01.2014, 10.05.2017</t>
  </si>
  <si>
    <t xml:space="preserve">1) Закон Ставропольского края от 02.03.2005 № 12-кз "О местном самоуправлении в Ставропольском крае"   2) Соглашение от 29 декабря 2015 № 2-82 "О предоставлении субсидий бюджетам муниципальных образований Ставропольского края на реализацию мероприятий по модернизации (реконструкции или строительству) объектов жилищно-коммунального комплекса муниципальных образований Ставропольского края, включенных в муниципальные программы муниципальных образований Ставропольского края, в рамках реализации подпрограммы "Развитие жилищно-коммунального хозяйства Ставропольского края, защита населения и территории  Ставропольского края от чрезвычайных ситуаций" за счет средств бюджета Ставропольского края"     </t>
  </si>
  <si>
    <t xml:space="preserve">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</si>
  <si>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1) ст. 2 п.2.1 пп.2.1.4 Приложения 2) ст. 2 п.10 пп.4 Приложения</t>
  </si>
  <si>
    <t>1) 15.01.2014, 10.05.2017 2)11.05.2017</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</si>
  <si>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 3) Постановление администрации города Ставрополя от 05.08.2016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</si>
  <si>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п.3 пп.3.1.34 Приложения 2) ст. 3 п.12 пп.34, 35 Приложения 2)  п.2 абз.1 Приложения</t>
  </si>
  <si>
    <t>1) 15.01.2014, 10.05.2017 2) 11.05.2017    3)18.08.2016</t>
  </si>
  <si>
    <t>1) ст. 3 п.3 пп.3.1.32 Приложения 2) ст. 3 п.19 пп.32 Приложения</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</si>
  <si>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11.05.17 г. № 795 "Об утверждении Положения о комитете городского хозяйства администрации  города Ставрополя" 3) Постановление администрации города Ставрополя от 05.08.2016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</si>
  <si>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п.3 пп.3.1.34 Приложения 2) ст. 3 пп.28-33 Приложения 3)  п.2 абз.1 Приложения</t>
  </si>
  <si>
    <t>1) 15.01.2014, 10.05.2017 2) 11.05.2017    3) 18.08.2016</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</si>
  <si>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</si>
  <si>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п.3 пп.3.1.34 Приложения 2)  п.2 абз.1 Приложения</t>
  </si>
  <si>
    <t>1) 15.01.2014, 10.05.2017 2) 18.08.2016</t>
  </si>
  <si>
    <t>1) Постановление администрации города Ставрополя от 11.05.2017 № 795 "Об утверждении Положения о комитете городского хозяйства администрации  города Ставрополя" 2) Постановление администрации города Ставрополя от 05.08.2016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</si>
  <si>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п.12 пп.29 Приложения 2)  п.2 абз.1 Приложения</t>
  </si>
  <si>
    <t>1) 11.07.2017 2) 18.08.2016</t>
  </si>
  <si>
    <t xml:space="preserve">1) Закон Ставропольского края от 02.03.2005 № 12-кз "О местном самоуправлении в Ставропольском крае"   2) Соглашение от 29.02.2016 № рдт/16-24 "О предоставлении в 2016 году субсидий бюджету города Ставрополя на капитальный ремонт и ремонт дворовых территорий многоквартирных домов населеннных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    3) Соглашение от 14.03.2017 № рнс/17-02 "О предоставлении  субсидии из бюджета Ставропольского края бюджету города Ставрополя на капитальный ремонт и ремонт автомобильных дорог общего пользования местного значения в границах населенных пунктах Ставропольского края"     </t>
  </si>
  <si>
    <t>1) 05.03.2005 2)29.02.2016, 31.12.2016   3) 14.03.2017, 31.12.2017</t>
  </si>
  <si>
    <t xml:space="preserve">1) Закон Ставропольского края от 02.03.2005 № 12-кз "О местном самоуправлении в Ставропольском крае"  2) Соглашение от 29.02.2016 № рдт/16-24 "О предоставлении в 2016 году субсидий бюджету города Ставрополя на капитальный ремонт и ремонт дворовых территорий многоквартирных домов населеннных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 3) Соглашение от 14.03.2017 № рнс/17-02 "О предоставлении  субсидии из бюджета Ставропольского края бюджету города Ставрополя на капитальный ремонт и ремонт автомобильных дорог общего пользования местного значения в границах населенных пунктах Ставропольского края"     </t>
  </si>
  <si>
    <t xml:space="preserve">1) 05.03.2005 2) 29.02.2016, 31.12.2016      3) 14.03.17, 31.12.2017               </t>
  </si>
  <si>
    <t xml:space="preserve">1) 05.03.2005 2) 29.02.2016, 31.12.2017 </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</si>
  <si>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t>
  </si>
  <si>
    <t>1) ст.2 п.2 пп. 2.1.5 Приложения 2) ст.3 п.12 пп. 57 Приложения</t>
  </si>
  <si>
    <t xml:space="preserve">1) 05.03.2005 2) 29.02.2016, 31.12.2016  3) 14.03.2017, 31.12.2017             </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</si>
  <si>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 3)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</si>
  <si>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 3 пп.3.1.29, пп.3.1.30 2) ст. 3 п. 12 пп.29, 30 Приложения 3)  п.2 абз. 1 Приложения</t>
  </si>
  <si>
    <t>1) 15.01.2014, 10.05.2017 2) 11.05.2017 3) 18.08.2016</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</si>
  <si>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 3)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</si>
  <si>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3 п. 3 пп.3.1.29, пп.3.1.30 2) ст. 3 п. 12 пп.29,30 Приложения 3)  п.2 абз. 1 Приложения</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</si>
  <si>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</si>
  <si>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ст.3 п.3 пп.3.1.34 Приложения  2) п. 2 абз. 1 Приложения</t>
  </si>
  <si>
    <t>1) 15.01.2014, 10.05.2017  2) 18.08.2016</t>
  </si>
  <si>
    <t xml:space="preserve">1) Закон Ставропольского края от 02.03.2005 № 12-кз "О местном самоуправлении в Ставропольском крае"      2) Соглашение от 29.02.2016 № рдт/16-24 "О предоставлении в 2016 году субсидий бюджету города Ставрополя на капитальный ремонт и ремонт дворовых территорий многоквартирных домов населеннных пунктов Ставропольского края в рамках реализации мероприятий подпрограммы "Дорожное хозяйство и обеспечение безопасности дорожного движения" государственной подпрограммы Ставропольского края "Развитие транспортной системы и обеспечения безопасности дорожного движения" за счет средств дорожного фонда Ставропольского края"           </t>
  </si>
  <si>
    <t>1) ст.9 ч. 1    2) ст.1</t>
  </si>
  <si>
    <t xml:space="preserve">1) 05.03.2005 2) 29.02.2016, 31.12.2016               </t>
  </si>
  <si>
    <t>1) Постановление администрации города Ставрополя от 11.05.2017  № 795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</si>
  <si>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ст.3 п.12 пп.29, 30 Приложения 2) п. 2 абз. 1 Приложения</t>
  </si>
  <si>
    <t>1) 11.05.2017 2) 18.08.2016</t>
  </si>
  <si>
    <t>1) Постановление администрации города Ставрополя от 11.05.2017  № 795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</si>
  <si>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</si>
  <si>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ст. п.3 пп.3.1.34 Приложения           2) п. 2 абз. 1 Приложения</t>
  </si>
  <si>
    <t>1) п.3 пп.3.1.30 Приложения           2) п. 2 абз. 1 Приложения</t>
  </si>
  <si>
    <t xml:space="preserve">1) 05.03.2005 2) 23.08.2016,  31.12.2016             </t>
  </si>
  <si>
    <t xml:space="preserve">1) Закон Ставропольского края от 02.03.2005 № 12-кз "О местном самоуправлении в Ставропольском крае" 2)  Соглашение от 23.08.2016 № МС/16-003  "О предоставлении в 2016 году субсидии бюджету муниципального образования города Ставрополя Ставропольского края на предоставление социальных выплат молодым семьям на приобретение жилья экономического класса или строительство индивидуального жилого дома экономического класса в рамках реализации подпрограмммы "Жилище" государственной программы Ставропольского края "Развитие градостроительства, строительства и архитектуры" </t>
  </si>
  <si>
    <t xml:space="preserve">1) 05.03.2005 2) 23.08.2016,   31.12.2016             </t>
  </si>
  <si>
    <t>Постановление  администрации города Ставрополя от 06.05.2014                                                                                          № 1562  "Об утверждении порядка предоставления субсидий товариществам собственников жилья, жилищным, жилищно-строительным кооперативам или иным специализированным потребительским кооперативам, управляющим организациям на проведение капитального ремонта многоквартирных домов на территории города Ставрополя на условиях софинансирования с собственниками помещений"</t>
  </si>
  <si>
    <t>п.1 Приложения</t>
  </si>
  <si>
    <t>08.05.2014, 05.05.2017</t>
  </si>
  <si>
    <t>п.2 пп2.2.1 пп.2</t>
  </si>
  <si>
    <t xml:space="preserve">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</si>
  <si>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 xml:space="preserve">1) ст. 3 п.3 пп.3.1.77 Приложения 2) ст.3 п.69 Приложения   </t>
  </si>
  <si>
    <t xml:space="preserve">1) Закон Ставропольского края от 02.03.2005 № 12-кз "О местном самоуправлении в Ставропольском крае"    2)  Соглашение от 02.08.2016 № 4-2016/2 "О предоставлении субсидии бюджету муниципального образования города Ставрополя на обеспечение мероприятий по переселению граждан из аварийного жилищного фонда, реализуемых без участия средств государственной корпорации - Фонда содействия реформированию жилищно-коммунального хозяйства в рамках реализации четвертого этапа (2016-2017 годы) краевой адресной программы "Переселение граждан из аварийного жилищного фонда в Ставропольском крае в 2013-2017 годах" </t>
  </si>
  <si>
    <t>19.08.2015, 29.04.2017</t>
  </si>
  <si>
    <t>16.03.2014, 30.12.2016</t>
  </si>
  <si>
    <t xml:space="preserve">1) Постановление администрации города Ставрополя от 15.01.2014 № 79 "Об утверждении Положения о комитете городского хозяйства администрации  города Ставрополя" 2) 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</si>
  <si>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 xml:space="preserve">1) ст. 3 п.3 пп.3.1.46 Приложения    2) ст. 3 п.12 пп.46 Приложения   </t>
  </si>
  <si>
    <t>Создание условий для массового отдыха жителей городского округа и организация обустройства мест массового отдыха населения</t>
  </si>
  <si>
    <t xml:space="preserve">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</si>
  <si>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ст.3 п.12 пп.67 Приложения</t>
  </si>
  <si>
    <t xml:space="preserve">1) ст. 3 п.3 пп.3.1.53 абзац 4,5 Приложения  2) ст. 3 п.12 пп.55 Приложения     </t>
  </si>
  <si>
    <t>22.04.2015, 28.09.2017</t>
  </si>
  <si>
    <t xml:space="preserve">Постановление администрации города Ставрополя от 29.09.2017 № 1815 "Об утверждении Порядка предоставления субсидии за счет средств бюджета города Ставрополя муниципальному унитарному предприятию ритуальных услуг «Обелиск» на возмещение затрат по предоставлению услуг согласно гарантированному перечню услуг по погребению в соответствии с Федеральным законом «О погребении и похоронном деле»» </t>
  </si>
  <si>
    <t>19.06.2012, 06.09.2017</t>
  </si>
  <si>
    <t>1) 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2) Постановление администрации города Ставрополя от 11.05.2017 № 795 "Об утверждении Положения о комитете городского хозяйства администрации  города Ставрополя"</t>
  </si>
  <si>
    <t xml:space="preserve">1) ст. 10   ч.2 Приложения  2) п.12 пп.62 Приложения  </t>
  </si>
  <si>
    <t>1) 07.09.2017     2) 11.05.2017</t>
  </si>
  <si>
    <t xml:space="preserve">1) ст. 10  ч.2 Приложения  2) п.12 пп.62 Приложения  </t>
  </si>
  <si>
    <t xml:space="preserve">1) Решение Ставропольской городской Думы от 30.05.2012 № 220 "Об утверждении Правил благоустройства территории муниципального образования города Ставрополя" 2) 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t>
  </si>
  <si>
    <t xml:space="preserve">1) ст. 5 ч.1, ст.8 ч.1, ст.18 ч.4, ст.20 ч.2, ст.35. ч.2 Приложения  2) ст.10 ч.2, ст.13 ч.5, 14 ч.3, 18,19 в целом, 23 в целом, ст.51  ч.3 в целом Приложения  </t>
  </si>
  <si>
    <t>1) 19.06.2012, 06.09.2017 2) 07.09.2017</t>
  </si>
  <si>
    <t xml:space="preserve">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t>
  </si>
  <si>
    <t xml:space="preserve">ст.32  ч.2  Приложения  </t>
  </si>
  <si>
    <t xml:space="preserve">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</si>
  <si>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 xml:space="preserve">ст. 3 п.67 Приложения      </t>
  </si>
  <si>
    <t xml:space="preserve">1) ст. 3 п.3.1 пп.3.1.65 Приложения  2) ст. 3 п.67 Приложения      </t>
  </si>
  <si>
    <t xml:space="preserve">1)  ст.5 в целом, ст.10 ч.1 2) п1 пп.1.1 </t>
  </si>
  <si>
    <t xml:space="preserve">1) Решение Ставропольской городской Думы от 11.05.2017 № 795 "Об утверждении Положения о комитете городского хозяйства администрации города Ставрополя" 2) 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t>
  </si>
  <si>
    <t>1) ст.2 п.10 пп.11, ст.3 п.12 пп.31 Приложения 2) ст.10 ч.2, ст.18 в целом, ст.28 в целом Приложения</t>
  </si>
  <si>
    <t>1) 11.05.2017 2) 07.09.2017</t>
  </si>
  <si>
    <t>0430421390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</si>
  <si>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благоустройство центральной части города Ставрополя</t>
  </si>
  <si>
    <t xml:space="preserve">1) Решение Ставропольской городской Думы от 30.05.2012 № 220 "Об утверждении Правил благоустройства территории муниципального образования города Ставрополя"  2) 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 </t>
  </si>
  <si>
    <t xml:space="preserve">1) ст. 23 ч.8 Приложения  2) ст. 46 ч.1 п.1, 2, 3, 4, 6 Приложения  </t>
  </si>
  <si>
    <t>30.11.2016; 11.05.2017</t>
  </si>
  <si>
    <t xml:space="preserve"> 1) 05.03.2005 2) 11.06.2014, 31.12.2043 </t>
  </si>
  <si>
    <t>1) ст.15 ч.7 абз. 1, ст. 16 ч. 1 Приложения 2) ст.27 ч.1, ст.29 ч.5 в целом Приложения</t>
  </si>
  <si>
    <t xml:space="preserve">Решение Ставропольской городской Думы от 23.08.2017 № 127 "Об утверждении Правил благоустройства территории муниципального образования города Ставрополя" </t>
  </si>
  <si>
    <t>ст.46 ч. 1 п.1, 2, 3, 4, 6 Приложения</t>
  </si>
  <si>
    <t xml:space="preserve">1) ст. 20  ч.6 Приложения  2) п.12 пп.62 Приложения  </t>
  </si>
  <si>
    <t>Расходы на формирование современной городской среды за счет средств местного бюджета</t>
  </si>
  <si>
    <t xml:space="preserve">1) ст. 20 ч.6 Приложения  2) п.12 пп.62 Приложения  </t>
  </si>
  <si>
    <t>1) 07.09.2017    2) 11.05.2017</t>
  </si>
  <si>
    <t>Составление локальных сметных расчетов, разработка дизайн-проектов и разработка экспертизы сметной стоимости ремонта дворовых м общественных территорий</t>
  </si>
  <si>
    <t xml:space="preserve">ст. 3 п.12 пп.67 Приложения     </t>
  </si>
  <si>
    <t xml:space="preserve">1) ст. 3 п 3.2 Приложения  2) ст. 3 п.13 Приложения  </t>
  </si>
  <si>
    <t xml:space="preserve">ст. 3 п.13 Приложения  </t>
  </si>
  <si>
    <t xml:space="preserve">1) ст. 3 п.3.2   Приложения    2) ст. 3 п.13 Приложения  </t>
  </si>
  <si>
    <t>Федеральный закон  от 02.03.2007 № 25-ФЗ "О муниципальной службе в Российской Федерации "</t>
  </si>
  <si>
    <t>ст.23 ч.2</t>
  </si>
  <si>
    <t>1) Приказ комитета городского хозяйства администрации города Ставрополя от 27.07.2017 № 163-к "О выплате среднего месячного заработка на период трудоустройства Шуаевой И.Н." 2) Приказ комитета городского хозяйства администрации города Ставрополя от 31.08.2017 № 191-к "О выплате среднего месячного заработка на период трудоустройства Шуаевой И.Н." 3) Приказ комитета городского хозяйства администрации города Ставрополя от 14.09.2017 № 199-к "О выплате среднего месячного заработка на период трудоустройства Ахметовой О.А." 4) Приказ комитета городского хозяйства администрации города Ставрополя от 16.10.2017 № 223-к "О выплате среднего месячного заработка на период трудоустройства Ахметовой О.А."</t>
  </si>
  <si>
    <t>1) приказ в целом 2) приказ в целом 3) приказ в целом 4) приказ в целом</t>
  </si>
  <si>
    <t>1) 27.07.2017 2) 31.08.2017 3) 14.09.2017 4) 16.10.2017</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</si>
  <si>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благоустройсво центральной части города Ставрополя</t>
  </si>
  <si>
    <t>2.0.25 создание условий для массового отдыха жителей городского округа и организация обустройства мест массового отдыха населения</t>
  </si>
  <si>
    <t>15102S7310</t>
  </si>
  <si>
    <t>Создание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t>
  </si>
  <si>
    <t xml:space="preserve">ст. 13, ч. 2 в целом </t>
  </si>
  <si>
    <t xml:space="preserve">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t>
  </si>
  <si>
    <t>8510010050</t>
  </si>
  <si>
    <t>1) Федеральный закон от 06.10.2003 N 131-ФЗ
"Об общих принципах организации местного самоуправления в Российской Федерации"; 2) Федеральный закон от 07.02.2011 N 6-ФЗ
"Об общих принципах организации и деятельности контрольно-счетных органов субъектов Российской Федерации и муниципальных образований"; 3) Федеральный закон от 02.03.2007 N 25-ФЗ
"О муниципальной службе в Российской Федерации"</t>
  </si>
  <si>
    <t xml:space="preserve">1) ст. 17, ч.1, п. 3, ст.38 в целом       2) ст.5 в целом,  ст.20 ч.1                3) ст. 22 ч.1      </t>
  </si>
  <si>
    <t xml:space="preserve">1) 01.01.2009          2) 01.10.2011             3) 01.06.2007     </t>
  </si>
  <si>
    <t xml:space="preserve">1) Закон Ставропольского края от 02.03.2005 N 12-кз
 "О местном самоуправлении в Ставропольском крае"; 2)закон Ставропольского края от 24.12.2007 № 78-кз "Об отдельных вопросах муниципальной службы в Ставропольском крае" </t>
  </si>
  <si>
    <t>1) ст.12, ч.1, п.3, ст. 30.1, ч.1.2;     2) ст. 10 в целом</t>
  </si>
  <si>
    <t xml:space="preserve">1) 05.03.2005         2) 26.12.2007   </t>
  </si>
  <si>
    <t>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</si>
  <si>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 xml:space="preserve">1) 01.01.2009          2) 01.10.2011             3) 01.06.2007      </t>
  </si>
  <si>
    <t xml:space="preserve">1) Закон Ставропольского края от 02.03.2005 N 12-кз
 "О местном самоуправлении в Ставропольском крае"; 2) закон Ставропольского края от 24.12.2007 № 78-кз "Об отдельных вопросах муниципальной службы в Ставропольском крае" </t>
  </si>
  <si>
    <t xml:space="preserve">1) 05.03.2005 2) 26.12.2007     </t>
  </si>
  <si>
    <t>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t>
  </si>
  <si>
    <t>Федеральный закон от 02.03.2007 № 25-ФЗ
"О муниципальной службе в Российской Федерации"</t>
  </si>
  <si>
    <t>1) Решение Ставропольской городской Думы от 29.10.2003 №216 "Об утверждении Положения о порядке выплаты денежной компенсации стоимости санаторной путевки лицам, замещающим выборные муниципальные должности и работающим на постоянной основе, и лицам, замещающим муниципальные должности муниципальной службы города Ставрополя"; 2) Решение Ставропольской городской Думы от 25.03.2015 №624 "Об утверждении Положения о порядке материально-технического и организационного обеспечения деятельности органов местного самоуправления города Ставрополя"</t>
  </si>
  <si>
    <t>1) п. 2 Приложения; 2) п. 2 пп. 2.1 пп.7 Приложения</t>
  </si>
  <si>
    <t>1) 29.10.2003     2) 16.04.2015</t>
  </si>
  <si>
    <t>1) Закон Ставропольского края от 02.03.2005 N 12-кз
 "О местном самоуправлении в Ставропольском крае"; 2)закон Ставропольского края от 24.12.2007 № 78-кз "Об отдельных вопросах муниципальной службы в Ставропольском крае"</t>
  </si>
  <si>
    <t xml:space="preserve">1) 05.03.2005 2)26.12.2007       </t>
  </si>
  <si>
    <t xml:space="preserve">1)Федеральный закон от 06.10.2003 № 131-ФЗ
"Об общих принципах организации местного самоуправления в Российской Федерации";     2)Федеральный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t>
  </si>
  <si>
    <t>Закон Ставропольского края от 02.03.2005 № 12-кз
 "О местном самоуправлении в Ставропольском крае"</t>
  </si>
  <si>
    <t>п. 2 пп. 2.1 пп. 6 Приложения</t>
  </si>
  <si>
    <t>п. 2 пп. 2.1 пп. 4 Приложения</t>
  </si>
  <si>
    <t>п. 2 пп. 2.1 пп. 11 Приложения</t>
  </si>
  <si>
    <t xml:space="preserve">1)Федеральный закон от 06.10.2003 № 131-ФЗ
"Об общих принципах организации местного самоуправления в Российской Федерации";     2) 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t>
  </si>
  <si>
    <t>0721221430</t>
  </si>
  <si>
    <t xml:space="preserve"> 0721221420</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</si>
  <si>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03.08.2017 "О комитете образования администрации города Ставрополя"</t>
  </si>
  <si>
    <t>1) п. 3.21.2 Приложения; 2) п. 23 пп.27 Приложения</t>
  </si>
  <si>
    <t>1) 12.12.2013 - 02.08.2017;      2) 03.08.2017</t>
  </si>
  <si>
    <t>12.12.2013 - 02.08.2017</t>
  </si>
  <si>
    <t>1) Постановление администрации города Ставрополя № 4593 от 12.12.2013 "О комитете образования администрации города Ставрополя"; 2) Соглашение № 131 от 05.12.2016 "О предоставлении субсидии из бюджета Ставропольского края бюджету города Ставрополя на обеспечение расходов, связанных с повышением заработной платы педагогических работников муниципальных образований дополнительного образования детей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</si>
  <si>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1) 12.12.2013 - 02.08.2017; 2) 05.12.2016</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</si>
  <si>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03.08.2017 "О комитете образования администрации города Ставрополя";  3) Соглашение № 173 от 10.07.2017 "О предоставлении субсидии из бюджета Ставропольского края бюджету города Ставрополя на обеспечение расходов, связанных с повышением заработной платы педагогических работников муниципальных образовательных организаций дополнительного образования детей,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</si>
  <si>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1) п. 3.21.2 Приложения; 2) п. 23 пп.27 Приложения; 3)  раздел 1 п. 1.1, 1.2</t>
  </si>
  <si>
    <t>1) 12.12.2013-02.08.2017; 2) 03.08.2017; 3) 31.12.2017</t>
  </si>
  <si>
    <t>01 1 04 77250</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</si>
  <si>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03.08.2017 "О комитете образования администрации города Ставрополя"; 3) Соглашение № 131 от 05.12.2016 "О предоставлении субсидии из бюджета Ставропольского края бюджету города Ставрополя на обеспечение расходов, связанных с повышением заработной платы педагогических работников муниципальных образований дополнительного образования детей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                                                                    4) Соглашение № 173 от 10.07.2017 "О предоставлении субсидии из бюджета Ставропольского края бюджету города Ставрополя на обеспечение расходов, связанных с повышением заработной платы педагогических работников муниципальных образовательных организаций дополнительного образования детей,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</si>
  <si>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1) п. 3.21.2 Приложения; 2) п. 23 пп.27 Приложения; 3) раздел 1 п. 1.1, 1.2 абз. 2; 4) раздел 1 п. 1.1, 1.3</t>
  </si>
  <si>
    <t>1) 12.12.2013-02.08.2017;  2) 03.08.2017; 3) 05.12.2016; 4) 31.12.2017</t>
  </si>
  <si>
    <t>01 1 08 77250</t>
  </si>
  <si>
    <t>1) п. 3.6 Приложения; 2) п. 23 пп.7 Приложения</t>
  </si>
  <si>
    <t>Постановление администрации города Ставрополя № 1392 от 03.08.2017 "О комитете образования администрации города Ставрополя"</t>
  </si>
  <si>
    <t>п. 23 пп.7 Приложения</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</si>
  <si>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03.08.2017 "О комитете образования администрации города Ставрополя"; 3) Постановление администрации города Ставрополя от 06.04.2016 № 702 "Об обеспечении первичных мер пожарной безопасности в границах муниципального образования города Ставрополя Ставропольского края"</t>
  </si>
  <si>
    <t xml:space="preserve">1) п. 3.6  Приложения; 2) п. 23 пп.7  Приложения;3) ч.1 п.1,2 </t>
  </si>
  <si>
    <t>1) 12.12.2013 - 02.08.2017; 2) 03.08.2017; 3) 10.04.2016</t>
  </si>
  <si>
    <t>1) п. 3.6  Приложения; 2) п. 23 пп.7  Приложения</t>
  </si>
  <si>
    <t>1) 12.12.2013 - 02.08.2017; 2) 03.08.2017</t>
  </si>
  <si>
    <t>п. 23 пп.7  Приложения</t>
  </si>
  <si>
    <t>1) п. 3.6  Приложения; 2) п. 23 пп. 7  Приложения</t>
  </si>
  <si>
    <t>01 1 06 77300</t>
  </si>
  <si>
    <t>01 1 06 S7300</t>
  </si>
  <si>
    <t>15 1 01 20350</t>
  </si>
  <si>
    <t>п. 23 пп.8 Приложения</t>
  </si>
  <si>
    <t>1) п. 3.8 Приложения; 2) п. 23 пп.8 Приложения</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</si>
  <si>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08.03.2017 "О комитете образования администрации города Ставрополя";  3) Постановление администрации города Ставрополя от 06.04.2016 № 702 "Об обеспечении первичных мер пожарной безопасности в границах муниципального образования города Ставрополя Ставропольского края"</t>
  </si>
  <si>
    <t xml:space="preserve">1) п. 3.6  Приложения; 2) п. 23 пп.27  Приложения;  3) ч.1 п.1,2 </t>
  </si>
  <si>
    <t>1) 12.12.2013 - 02.08.2017;      2) 03.08.2017; 3) 10.04.2016</t>
  </si>
  <si>
    <t>1) п. 3.6  Приложения; 2) п. 23 пп.27  Приложения</t>
  </si>
  <si>
    <t>1) п. 3.1 Приложения; 2) п. 23 пп.1 Приложения</t>
  </si>
  <si>
    <t>1) п. 3.22 Приложения; 2) п. 23 пп.49 Приложения</t>
  </si>
  <si>
    <t>1) п. 3.5, п. 3.6 Приложения; 2) п. 23 пп.7, п. 23 пп.17 Приложения</t>
  </si>
  <si>
    <t>1) п. 3.21.2 Приложения; 2) п. 23.27 Приложения</t>
  </si>
  <si>
    <t>п. 23 пп.49 Приложения</t>
  </si>
  <si>
    <t>75 1 00 11010</t>
  </si>
  <si>
    <t>Постановление администрации города Ставрополя от 29.05.2014 г. № 1902 "Об утверждении Порядка предоставления субсидий частным дошкольным образовательным организациям, частным общеобразовательным организациям осуществляющим образовательную деятельность по предоставлению дошкольного, начального общего, основного общего, среднего общего образования  по имеющим государственную аккредитацию основным общеобразовательным программам, на частичную компенсацию расходов на содержание зданий, оплату коммунальных услуг и оплату труда, за исключением расходов на оплату труда работников, финансируемых за счет средств субсидии из бюджета Ставропольского края"</t>
  </si>
  <si>
    <t>1) Постановление администрации города Ставрополя от 02.08.2016 № 1792 "Об осуществлении в 2016 году муниципальными бюджетными и автономными учреждениями, находящимися в ведении комитета образования администрации города Ставрополя, полномочий по исполнению публичных обязательств перед физическим лицом, подлежащих исполнению в денежной форме"; 2) Постановление администрации города Ставрополя от 12.12.2013 № 4593 " О комитете образования администрации города Сиаврополя"; 3) Постановление администрации города Ставрополя от 08.03.2017 № 1392 " О комитете образования администрации города Сиаврополя";  4) Постановление администрации города Ставрополя от 12.04.2017 № 618 "Об осуществлении в 2017 году муниципальными бюджетными и автономными учреждениями, находящимися в ведении комитета образования администрации города Ставрополя, полномочий по исполнению публичных обязательств перед физическим лицом, подлежащих исполнению в денежной форме"</t>
  </si>
  <si>
    <t>1) п. 1; 2) п 2.11 Приложения; 3) п. 22 Приложения; 4) п. 1</t>
  </si>
  <si>
    <t>1) 02.08.2016 - 31.12.2016; 2) 12.12.2013-02.08.2017; 3) 03.08.2017; 4) 12.04.2017 - 31.12.2017</t>
  </si>
  <si>
    <t>Постановление главы города Ставрополя от 09.07.2008 № 1704 "Об уполномоченных органах по реализации отдельных государственных полномочий Ставропольского края по социальной поддержке детей-сирот и детей, оставшихся без попечения родителей"</t>
  </si>
  <si>
    <t>1) п. 2.11, 3.4, 3.20 Приложения; 2) п. 22, п. 23 пп.4, п. 23 пп.27 Приложения</t>
  </si>
  <si>
    <t>1) Решение Ставропольской городской Думы от 30.09.2014 №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города Ставрополя от 15.11.2011 №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t>
  </si>
  <si>
    <t>072.1276660</t>
  </si>
  <si>
    <t>03301S0270</t>
  </si>
  <si>
    <t>0420221470</t>
  </si>
  <si>
    <t>9810020950</t>
  </si>
  <si>
    <t>Расходы на обеспечения выплаты работникам организаций минимального размера оплаты труда, установленного законодательством Российской Федерации</t>
  </si>
  <si>
    <t>Реализация проектов развития территорий муниципальных образований, основанных на местных инициативах, за счет средств местного бюджета</t>
  </si>
  <si>
    <t>98200S6420</t>
  </si>
  <si>
    <t xml:space="preserve">1) Постановление главы грода Ставропля от 11.04.2000 № 1254 "О гражданской обороне";                                                                                                                                                                                                                  2)  Постановление администрации города Ставропля от 16.01.2017 № 38 "Об утверждении Порядка подготовки к ведению гражданской обороны в муниципальном образовании городе Ставрополе Ставропольского края" </t>
  </si>
  <si>
    <r>
      <t xml:space="preserve">                                                                                                         </t>
    </r>
    <r>
      <rPr>
        <sz val="10"/>
        <rFont val="Times New Roman"/>
        <family val="1"/>
        <charset val="204"/>
      </rPr>
      <t>1) Решение Ставропольской городской Думы от 30.05.2012 № 220 "Об утверждении Правил благоустройства территории муниципального образования города Ставрополя"                                                 2)  Решение Ставропольской городской Думы от 23.08.2017 № 127 "Об утверждении Правил благоустройства территории муниципального образования города Ставрополя  Ставропольского края</t>
    </r>
    <r>
      <rPr>
        <sz val="10"/>
        <color indexed="10"/>
        <rFont val="Times New Roman"/>
        <family val="1"/>
        <charset val="204"/>
      </rPr>
      <t xml:space="preserve">"                                                                                                </t>
    </r>
  </si>
  <si>
    <r>
      <t xml:space="preserve">1) п. 2 Приложения;
2) ст. 12, ч. 1, п. 15;
</t>
    </r>
    <r>
      <rPr>
        <u/>
        <sz val="10"/>
        <rFont val="Times New Roman"/>
        <family val="1"/>
        <charset val="204"/>
      </rPr>
      <t xml:space="preserve">
</t>
    </r>
    <r>
      <rPr>
        <sz val="10"/>
        <rFont val="Times New Roman"/>
        <family val="1"/>
        <charset val="204"/>
      </rPr>
      <t>3) п. 20 Приложения</t>
    </r>
  </si>
  <si>
    <r>
      <t xml:space="preserve">1) п. 2 Приложения;
2) ст. 12, ч. 1, п. 15;
</t>
    </r>
    <r>
      <rPr>
        <u/>
        <sz val="10"/>
        <rFont val="Times New Roman"/>
        <family val="1"/>
        <charset val="204"/>
      </rPr>
      <t xml:space="preserve">
</t>
    </r>
    <r>
      <rPr>
        <sz val="10"/>
        <rFont val="Times New Roman"/>
        <family val="1"/>
        <charset val="204"/>
      </rPr>
      <t>3) п. 20 Приложения</t>
    </r>
  </si>
  <si>
    <r>
      <t xml:space="preserve">1) п. 2 Приложения;
2) ст. 12, ч. 1, п. 15;
</t>
    </r>
    <r>
      <rPr>
        <u/>
        <sz val="10"/>
        <rFont val="Times New Roman"/>
        <family val="1"/>
        <charset val="204"/>
      </rPr>
      <t xml:space="preserve">
</t>
    </r>
    <r>
      <rPr>
        <sz val="10"/>
        <rFont val="Times New Roman"/>
        <family val="1"/>
        <charset val="204"/>
      </rPr>
      <t>3) п. 20 Приложения</t>
    </r>
  </si>
  <si>
    <t>624</t>
  </si>
  <si>
    <t>1) Постановление администрации города Ставрополя от 02.02.2016 № 207 "О комитете культуры и молодежной политики администрации проектов по развитию современной культурно-досуговой инфраструктуры на территории города Ставрополя"города Ставрополя",                                
 2) Постановление администрации города Ставрополя от 24.10.2016 № 2396 "Об утверждении Порядка предоставления за счет средств бюджета города Ставрополя субсидии некоммерческим организациям на реализацию пректов по развитию современной культурно-досуговой  инфраструктуры на территории города Ставрополя"</t>
  </si>
  <si>
    <t>1) 02.02.2016  2) 28.10.2016, 01.06.2017</t>
  </si>
  <si>
    <t>Решение Ставропольской городской Думы от 29.12.2005 № 199 "Об утверждении Положения о комитете финансов и бюджета администрации города Ставрополя"</t>
  </si>
  <si>
    <t>п. 2.1 п.п 2.1.65</t>
  </si>
  <si>
    <t>1)Закон Ставропольского края от 02.03.2005 № 12-кз  "О местном самоуправлении в Ставропольском крае"      2)Распоряжение Правительства Ставропольского края от 31.08.2016 №277-рп "Об утверждении основных направлений бюджетной политики Ставропольского края на 2017 год и плановый период 2018 и 2019 годов"</t>
  </si>
  <si>
    <t>1) ст.9, ч1 2) абз.5 раздела 3 Приложения</t>
  </si>
  <si>
    <t>1)05.03.2005 2)31.08.2016</t>
  </si>
  <si>
    <t>1)Решение Ставропольской городской Думы от 29.12.2005 № 199 "Об утверждении Положения о комитете финансов и бюджета администрации города Ставрополя"                             2) Постановление администрации города Ставрополя от 21.10.2016 №2372 "Об утверждении основных направлений бюджетной политики города Ставрополя на 2017 год и плановый период 2018 и 2019 годов"</t>
  </si>
  <si>
    <t>1) п.2.1 п.п. 2.1.65   2) п.2, абз.17,18,19 Приложения</t>
  </si>
  <si>
    <t>1)19.01.2006    2)21.10.2016</t>
  </si>
  <si>
    <t xml:space="preserve"> п. 23 пп.7  Приложения</t>
  </si>
  <si>
    <t>9810021020</t>
  </si>
  <si>
    <t>Расходы на проведение ремонтных работ в помещениях для размещения участковых избирательных комиссий и помещениях для голосования</t>
  </si>
  <si>
    <t>9810021450</t>
  </si>
  <si>
    <t>Благоустройство территории в районах города Ставрополя</t>
  </si>
  <si>
    <t>Расходы за счет средств субсидии, выделяемой из бюджета Ставропольского края бюджету города Ставрополя  на осуществление функций административного центра Ставропольского края, на благоустройство территории, прилегающей к физкультурно-оздоровительному комплексу с крытым катком, расположенному по адресу: город Ставрополь, квартал 525, улица Тухачевского, 6/1 (озеленение, уличное освещение, ремонт инженерных  сетей)</t>
  </si>
  <si>
    <t>0420221460</t>
  </si>
  <si>
    <t>Благоустройство территории, прилегающей к физкультурно-оздоровительному комплексу с крытым катком, расположенным по адресу: г.Ставрополь, квартал 525, по ул.Тухачевского, 6/1, в том числе устройство переходно-скоростной полосы с ул.Тухачевского на ул.50 лет ВЛКСМ, устройство остановки, дополнительных парковочных мест и велодорожки, перенром опор троллейбусно-контактной сети, переустройство сети дождевой канализации</t>
  </si>
  <si>
    <t>0420220410</t>
  </si>
  <si>
    <t>Ремонт тротуара по проспекту Октябрьской Революции от ул.Дзержинского до ул.Советская города Ставрополя (нечетная сторона)</t>
  </si>
  <si>
    <t>1)Решение Ставропольской городской Думы от 07.12.2011 № 127 "О муниципальном дорожном фонде города Ставрополя"         2)Постановление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t>
  </si>
  <si>
    <t>1) п.2           2) п.2абз2,3Приложения</t>
  </si>
  <si>
    <t xml:space="preserve">1) 01.01.2012 2) 18.08.2016 
</t>
  </si>
  <si>
    <t xml:space="preserve">880
810
</t>
  </si>
  <si>
    <t>9810021440</t>
  </si>
  <si>
    <t>Расходы на повышение заработной платы работников муниципальных учреждений культуры, педагогических работников муниципальных учреждений дополнительного образования детей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политики»/Расходы на повышение заработной платы работников муниципальных учреждений культуры города Ставрополя, педагогических работников муниципальных учреждений дополнительного образования детей города Ставрополя</t>
  </si>
  <si>
    <t xml:space="preserve">9810020750
9810021520
</t>
  </si>
  <si>
    <t>ст17, ч 1, п.5</t>
  </si>
  <si>
    <t xml:space="preserve"> п 3,7, пп.3.7.8 Приложения 3 </t>
  </si>
  <si>
    <t xml:space="preserve">1)Решение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2)Постановление администрации города Ставрополя от 15.05.2015 № 890 "Об утверждении положений об администрациях районов города Ставрополя""  </t>
  </si>
  <si>
    <t xml:space="preserve">1)ст.10, ч2 2) п 3,3, пп.3.3.1 Приложения 3 </t>
  </si>
  <si>
    <t>1)07.09.2017  2)15.05.2015</t>
  </si>
  <si>
    <t xml:space="preserve">Постановление администрации города Ставрополя от 15.05.2015 № 890 "Об утверждении положения об администрациях районов города Ставрополя" </t>
  </si>
  <si>
    <t xml:space="preserve">Решение Ставропольской городской Думы от 25.02.2015 № 612 "Об утверждении Положения о комитете по управлению муниципальным имуществом города Ставрополя"                   </t>
  </si>
  <si>
    <t>п.4.6</t>
  </si>
  <si>
    <t>Расходы на приобретение многофункционально-коммунальной техники для содержания дорог города Ставрополя</t>
  </si>
  <si>
    <t>Расходы на приобретение многофункционально-коммунальной и садово-тракторной техники</t>
  </si>
  <si>
    <t>Снос многоквартирных домов в городе Ставрополе, признанных аварийными и подлежащими сносу (в том числе проектно-сметная документация)</t>
  </si>
  <si>
    <t>Расходы на проведение мероприятий по энергосбережению и повышению энергетической эффективности</t>
  </si>
  <si>
    <t>Расходы на реализацию мероприятий по профилактике незаконного потребления наркотических средств и психотропных веществ, наркомании и снижение их потребления среди подростков и молодежи города Ставрополя</t>
  </si>
  <si>
    <t xml:space="preserve">Выплата компенсации расходов на оплату жилых помещений и коммунальных услуг отдельным категориям граждан 
</t>
  </si>
  <si>
    <t>Расходы за счет средств субсидии, выделяемой из бюджета Ставропольского края бюджету города Ставрополя  на осуществление функций административного центра Ставропольского края, на содержание центральной части города Ставрополя</t>
  </si>
  <si>
    <t>Благоустройство территорий в районах города Ставрополя</t>
  </si>
  <si>
    <t>Расходы за счет средств субсидии, выделяемой из бюджета Ставропольского края бюджету города Ставрополя на осуществление функций административного центра Ставропольского края, на ремонт автомобильных дорог общего пользования местного значения с движением транспортных средств, осуществляющих регулярные перевозки по муниципальным маршрутам  регулярных  перевозок</t>
  </si>
  <si>
    <t>20 Б 01 L5550</t>
  </si>
  <si>
    <t>20 Б 02 L5550</t>
  </si>
  <si>
    <t>20 Б 03 20300</t>
  </si>
  <si>
    <t>20.06.2012-06.09.2017</t>
  </si>
  <si>
    <t>2.0.29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</si>
  <si>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гл. 3;    ст. 16; п. 25</t>
  </si>
  <si>
    <t>ст.8,п.28</t>
  </si>
  <si>
    <t>Гордиенко Т.Я.</t>
  </si>
  <si>
    <t>Исполняющий обязанности заместителя главы администрации города Ставрополя,</t>
  </si>
  <si>
    <t>руководителя комитета финансов и бюджета администрации города Ставрополя</t>
  </si>
  <si>
    <t>заместитель руководителя комитета финансов и бюджета администрации города Ставрополя</t>
  </si>
  <si>
    <t>ст.16 ч.1 п.5, ст.17 ч.1 п.9</t>
  </si>
  <si>
    <t xml:space="preserve"> 1) Постановление администрации города Ставрополя от 11.05.2017  № 795 "Об утверждении Положения о комитете городского хозяйства администрации  города Ставрополя"  2) Решение Ставропольской городской Думы от 23.08.2017 № 127 "Об утверждении Правил благоустройства территории муниципального образования города Ставрополя"                     </t>
  </si>
  <si>
    <t>1) п.12 пп.30,  п.13  Приложения, 2) ст.10 ч.2, ст.18 в целом, ст. 19 в целом, ст. 32 ч.2, 6, ст. 35 в целом Приложения</t>
  </si>
  <si>
    <t>1) п.12 пп. 30 Приложения 2) ст. 10 ч.2, ст.18 в целом, ст.19 ч.1-3 Приложения</t>
  </si>
  <si>
    <t>Объем бюджетный ассигнований на исполнение расходного обязательства (руб.)</t>
  </si>
  <si>
    <t>+</t>
  </si>
  <si>
    <t>по данным реестра</t>
  </si>
  <si>
    <t xml:space="preserve">
1) ст.54
2) ст. 10 ч.1 п.15</t>
  </si>
  <si>
    <t xml:space="preserve">
1) 29.04.2008, 21.05.2016
2) 21.05.2016</t>
  </si>
  <si>
    <t xml:space="preserve">
1) ст.54
2) ст.51</t>
  </si>
  <si>
    <t xml:space="preserve">
1) 29.04.2008, 21.05.2016
2) 21.05.2016</t>
  </si>
  <si>
    <t xml:space="preserve">
1) ст.9 п.34
2) ст.8 п.37</t>
  </si>
  <si>
    <t xml:space="preserve">
1)  29.04.2008, 21.05.2016
2) 21.05.2016</t>
  </si>
  <si>
    <t xml:space="preserve">
1) ст.54
2) ст.51</t>
  </si>
  <si>
    <t xml:space="preserve">
1)  29.04.2008, 21.05.2016
2) 21.05.2016</t>
  </si>
  <si>
    <t xml:space="preserve">
1) ст.54
2) ст.51</t>
  </si>
  <si>
    <t xml:space="preserve">
1)  29.04.2008, 21.05.2016
2) 21.05.2016</t>
  </si>
  <si>
    <t>71.4.00.2104.0</t>
  </si>
  <si>
    <t xml:space="preserve">
1) ст.22 ч.1 
2) ст.17 ч.1 п.3</t>
  </si>
  <si>
    <t xml:space="preserve">
1) 01.06.2007
2) 01.01.2009</t>
  </si>
  <si>
    <t xml:space="preserve">
1) п.1
2) п.1, 2</t>
  </si>
  <si>
    <t xml:space="preserve">
1) 08.10.2014
2) 02.07.2011</t>
  </si>
  <si>
    <t xml:space="preserve">
1) п.1
2) п.1, 2</t>
  </si>
  <si>
    <t xml:space="preserve">
1) 08.10.2014
2) 02.07.2011</t>
  </si>
  <si>
    <t xml:space="preserve">
1) ст.73 ч.2
2) ст.10 ч.1 п.3</t>
  </si>
  <si>
    <t xml:space="preserve">
1)  29.04.2008,  21.05.2016
2) 21.05.2016</t>
  </si>
  <si>
    <t xml:space="preserve">
1) ст.73 ч.2
2) ст.10 ч.1 п.3</t>
  </si>
  <si>
    <t xml:space="preserve">
1)  29.04.2008,  21.05.2016
2) 21.05.2016</t>
  </si>
  <si>
    <t xml:space="preserve">
1) ст.73 ч.2
2) ст.10 ч.1 п.3</t>
  </si>
  <si>
    <t xml:space="preserve">
1)  29.04.2008,  21.05.2016
2) 21.05.2016</t>
  </si>
  <si>
    <t xml:space="preserve">
1) ст.54
2) ст. 49 ч.2 п.8</t>
  </si>
  <si>
    <t xml:space="preserve">
1) 29.04.2008, 21.05.2016
2) 21.05.2016</t>
  </si>
  <si>
    <t xml:space="preserve">
1) ст.54
2) ст. 49 ч.2 п.8</t>
  </si>
  <si>
    <t xml:space="preserve">
1) 29.04.2008, 21.05.2016
2) 21.05.2016</t>
  </si>
  <si>
    <t xml:space="preserve">
1) ст.54
2) ст. 49 ч.2 п.8</t>
  </si>
  <si>
    <t xml:space="preserve">
1) 29.04.2008, 21.05.2016
2) 21.05.2016</t>
  </si>
  <si>
    <t xml:space="preserve">
1) ст.52 ч.2 п.1
2) ст.10 ч.1 п.15</t>
  </si>
  <si>
    <t xml:space="preserve">
1) 29.04.2008, 21.05.2016
2) 21.05.2016</t>
  </si>
  <si>
    <t xml:space="preserve">
1) ст.54 
2) ст.8 п.38</t>
  </si>
  <si>
    <t xml:space="preserve">
1) ст.73 ч.2
2) ст.10 ч.1 п.3</t>
  </si>
  <si>
    <t xml:space="preserve">
1)  29.04.2008,  21.05.2016
2) 21.05.2016</t>
  </si>
  <si>
    <t xml:space="preserve">
1) ст.73 ч.2
2) ст.10 ч.1 п.3</t>
  </si>
  <si>
    <t xml:space="preserve">
1)  29.04.2008,  21.05.2016
2) 21.05.2016</t>
  </si>
  <si>
    <t xml:space="preserve">
1) ст.73 ч.2
2) ст.10 ч.1 п.3</t>
  </si>
  <si>
    <t xml:space="preserve">
1)  29.04.2008,  21.05.2016
2) 21.05.2016</t>
  </si>
  <si>
    <t xml:space="preserve"> Решение Ставропольской городской Думы от 23.08.2017 N 127 "Об утверждении Правил благоустройства территории муниципального образования города Ставрополя Ставропольского края"                                                                                Решение Ставропольской городской Думы от 30.05.2012 № 220 "Правила благоустройства территории муниципального образования города Ставрополя"   </t>
  </si>
  <si>
    <t xml:space="preserve">Федеральный закон от 06.10.2003 № 131- ФЗ  "Об общих принципах организации местного самоуправления в Российской Федерации" 
Федеральный закон от 02.03.2007 № 25 - ФЗ "О муниципальной службе в Российской Федерации" </t>
  </si>
  <si>
    <t xml:space="preserve">1)ст17, ч 1, п.3 
2)ст.22 ч. 1
</t>
  </si>
  <si>
    <t>1)01.01.2009
2)01.06.2007</t>
  </si>
  <si>
    <t>2)01.06.2007</t>
  </si>
  <si>
    <t xml:space="preserve">Закон Ставропольского края от 02.03.2005 N 12-кз "О местном самоуправлении в Ставропольском крае" 
Закон Ставропольского края от 24.12.2007 N 78-кз"Об отдельных вопросах муниципальной службы в Ставропольском крае" </t>
  </si>
  <si>
    <t>1) ст.9, ч.1 
2) ст. 10 в целом</t>
  </si>
  <si>
    <t>1)05.03.2005
2)26.12.2007</t>
  </si>
  <si>
    <t xml:space="preserve">1)Решение Ставропольской городской Думы  от 30.09.2014 №553 "Об утверждении Положения об оплате труда главы города Ставрополя, депутатов Ставропольской городской Думы, осуществляющих свои полномочия на постоянной основе, муниципальных служащих города Ставрополя"  
 2) Постановление администрации города Ставрополя от 27.06.2011 № 1719 «Об оплате труда работников администрации города Ставрополя и ее органов, не замещающих должности муниципальной службы и исполняющих обязанности по техническому обеспечению их деятельности»          
  3) Постановление администрации г. Ставрополя от 15.11.2011 N 3223 "Об утверждении Положения об оплате труда работников администрации города Ставрополя, ее отраслевых (функциональных) и территориальных органов, осуществляющих профессиональную деятельность по профессиям рабочих"                                                                     </t>
  </si>
  <si>
    <t>1) п.1        
2)п.1,п.п1.1,1.2,п.2      
3)п.2</t>
  </si>
  <si>
    <t>1) 08.10.2014
2) 02.07.2011
3) 29.11.2011</t>
  </si>
  <si>
    <t>620</t>
  </si>
  <si>
    <t>Федеральный закон  от 06.10.2003 № 131-ФЗ "Об общих принципах организации местного самоуправления в Российской Федерации "</t>
  </si>
  <si>
    <t>1) Жилищный кодекс Российской Федерации № 188-ФЗ от 29.12.2004 2) Федеральный закон  от 06.10.2003 № 131-ФЗ "Об общих принципах органов местного самоуправления в Российской Федерации "</t>
  </si>
  <si>
    <t>1) ст.165 ч.1 п.3 2) ст.16 ч.1 п.6</t>
  </si>
  <si>
    <t>1)01.03.2005 2) 01.01.2009</t>
  </si>
  <si>
    <t>1) Федеральный закон  от 06.10.2003 № 131-ФЗ "Об общих принципах организации местного самоуправления в Российской Федерации " 2) 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</si>
  <si>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1) ст.16 ч.1. п.7 2) ст.14 ч.2</t>
  </si>
  <si>
    <t xml:space="preserve">1) 01.01.2009 2) 14.07.2015 </t>
  </si>
  <si>
    <t>ст.3 п.12 пп.48 Приложения</t>
  </si>
  <si>
    <t>Проведение отдельных мероприятий в области автомобильного транспорта</t>
  </si>
  <si>
    <t xml:space="preserve">1) Федеральный закон от 12.01.1996 № 7-ФЗ "О некоммерческих организациях"        2) Федеральный закон  от 06.10.2003 № 131-ФЗ "Об общих принципах организации местного самоуправления в Российской Федерации " </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</si>
  <si>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</si>
  <si>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 Федеральный закон  от 06.10.2003 № 131-ФЗ "Об общих принципах организации местного самоуправления в Российской Федерации " 2) Градостроительный кодекс Российской Федерации от 29.12.2004 № 190-ФЗ</t>
  </si>
  <si>
    <t>1) ст.17 ч.1 п.6.1 2) ст.8 ч.3 п.9</t>
  </si>
  <si>
    <t>1)  01.01.2009 2) 30.12.2004</t>
  </si>
  <si>
    <t xml:space="preserve">Постановление администрации города Ставрополя от 11.05.2017  № 795 "Об утверждении Положения о комитете городского хозяйства администрации  города Ставрополя"                                                                    </t>
  </si>
  <si>
    <t xml:space="preserve"> ст.2 п.10 пп.3 Приложения </t>
  </si>
  <si>
    <t>Разработка Программы комплексного развития транспортной инфраструктуры города Ставрополя</t>
  </si>
  <si>
    <t xml:space="preserve">1) Федеральный закон от 12.01.1996 № 7-ФЗ "О некоммерческих организациях";  2) Федеральный закон  от 06.10.2003 № 131-ФЗ "Об общих принципах организации местного самоуправления в Российской Федерации " </t>
  </si>
  <si>
    <t xml:space="preserve">1) Федеральный закон  от 06.10.2003 № 131-ФЗ "Об общих принципах организации местного самоуправления в Российской Федерации "                    2) Федеральный закон от 02.03.2007  № 25-ФЗ
"О муниципальной службе в Российской Федерации"    </t>
  </si>
  <si>
    <t>организация в соответствии с Федеральным законом от 24 июля 2007 г. № 221-ФЗ «О кадастровой деятельности» выполнения комплексных кадастровых работ и утверждение карты-плана территории</t>
  </si>
  <si>
    <t>1)Федеральный закон от 24.07.2007 № 221-ФЗ «О кадастровой деятельности»  2)Федеральный закон от 06.10.2003 № 131-ФЗ  "Об общих принципах организации местного самоуправления в Российской Федерации"</t>
  </si>
  <si>
    <t>1) ст.42.2,ч.1,2  2) ст.16,ч.1,п.43</t>
  </si>
  <si>
    <t>1)01.03.2008      2)01.01.2009</t>
  </si>
  <si>
    <t>ст. 3, п. 3.3, п.п. 3.3.17., п.3.4., п.п.3.4.6. Приложения</t>
  </si>
  <si>
    <t>11Б0221550</t>
  </si>
  <si>
    <t>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(в том числе проведение кадастровых работ, подготовка карты-плана территории)</t>
  </si>
  <si>
    <t>ст.2, п.2.12,п.2.13;    ст. 3, п. 3.7, п.п. 3.7.5.     Приложения</t>
  </si>
  <si>
    <t>412</t>
  </si>
  <si>
    <t xml:space="preserve">1) Закон Ставропольского края от 02.03.2005 № 12-кз "О местном самоуправлении в Ставропольском крае"                                    2) Соглашение от 02.08.2016 № 4-2016/2 "О предоставлении субсидии бюджету муниципального оразования города Ставрополя на обеспечение мероприятий по переселению граждан из аварийного жилищного фонда, реализуемых без участия средств государственной корпорации - Фонда содействия реформированию жилищно-коммунального хозяйства в рамках реализации четвертого этапа (2016-2017 годы) краевой адресной программы "Переселение граждан из аварийного жилищного фонда в Ставропольском крае в 2013-2017 годах"   </t>
  </si>
  <si>
    <t>1) ст.9 ч.1            2) п. 2 пп. 2.1.2</t>
  </si>
  <si>
    <t xml:space="preserve">1) 05.03.2005 2) 02.08.2016-31.12.20167  </t>
  </si>
  <si>
    <t>ст.2, п.2.12,п.2.13; ст. 3, п. 3.7, п.п. 3.7.4., п.п.3.7.5.     Приложения</t>
  </si>
  <si>
    <t>06Б01S7360</t>
  </si>
  <si>
    <t>Предоставление молодым семьям, являющимися по состоянию на 01 января 2017 года  участниками подпрограммы «Обеспечение жильем молодых семей» федеральной целевой программы «Жилище» на 2015 – 2020 годы, нуждающимся в улучшении жилищных условий, имеющим трех и более детей, в которых один из супругов или родитель в неполной семье достигает в 2017 году возраста 36 лет, социальных выплат на приобретение (строительство) жилья в 2017 году, за счет средств местного бюджета</t>
  </si>
  <si>
    <t>322</t>
  </si>
  <si>
    <t xml:space="preserve">1) Закон Ставропольского края от 02.03.2005 № 12-кз "О местном самоуправлении в Ставропольском крае"                                                                      2) Соглашение  от 26.10.2017 г. № 6 между министерством строительства и архитектуры Ставропольского края и муниципальным образованием городом Ставрополем Ставропольского края  о предоставлении в 2017 году субсидии из бюджета Ставропольского края бюджету муниципального образования Ставропольского края на предоставление молодым семьям, являющимся по состоянию на 01 января 2017 года участниками подпрограммы «Обеспечение жильем молодых семей» федеральной целевой программы «Жилище» на 2015-2020 годы, проживающим на территории Ставропольского края, имеющим трех и более детей, в которых один из супругов или оба супруга, или родитель в неполной семье в 2017 году достигнет возраста 36 лет, социальных выплат на приобретение жилья или строительство индивидуального  жилого дома в рамках реализации подпрограммы «Жилище» государственной программы Ставропольского края «Развитие градостроительства, строительства и архитектуры» </t>
  </si>
  <si>
    <t>1) ст.9 ч.1            2) п. 4 пп. 4.4.</t>
  </si>
  <si>
    <t xml:space="preserve">1) 05.03.2005 2) 26.10.2017-31.12.2017   </t>
  </si>
  <si>
    <t>06Б0177360</t>
  </si>
  <si>
    <t>Предоставление молодым семьям, являющимися по состоянию на 01 января 2017 года  участниками подпрограммы «Обеспечение жильем молодых семей» федеральной целевой программы «Жилище» на 2015 – 2020 годы, нуждающимся в улучшении жилищных условий, имеющим трех и более детей, в которых один из супругов или родитель в неполной семье достигает в 2017 году возраста 36 лет, социальных выплат на приобретение (строительство) жилья в 2017 году, за счет средств краевого бюджета</t>
  </si>
  <si>
    <t xml:space="preserve">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03.08.2017 "О комитете образования администрации города Ставрополя" </t>
  </si>
  <si>
    <t xml:space="preserve">1) п. 3.21.2 Приложения; 2) п. 23 пп.27 Приложения </t>
  </si>
  <si>
    <t xml:space="preserve">1) п. 3.21.2 Приложения; 2) п. 23 пп.27 Приложения; </t>
  </si>
  <si>
    <t>1) Постановление администрации города Ставрополя № 4593 от 12.12.2013 "О комитете образования администрации города Ставрополя"; 2) Постановление администрации города Ставрополя № 1392 от 03.08.2017 "О комитете образования администрации города Ставрополя"; 3) Постановление администрации города Ставрополя от 20.11.2015 № 2624 "Об утверждении Порядка обеспечения форменной одеждой и иным вещевым имуществом (обмундированием) обучающихся кадетских классов муниципальных общеобразовательных учреждений города Ставрополя за счет средств бюджета города Ставрополя"</t>
  </si>
  <si>
    <t>1) п. 3.6  Приложения; 2) п. 23 пп.7  Приложения; 3) п. 15 Приложения</t>
  </si>
  <si>
    <t>1) 12.12.2013 - 02.08.2017;      2) 03.08.2017; 3) 05.12.2015</t>
  </si>
  <si>
    <t>Решение Ставропольской городской Думы от 25.03.2015 № 624 "Об утверждения Положения о порядке материально-технического и организациооного обеспечения деятельности органов местного самоурпавления города Ставрополя"</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</si>
  <si>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</si>
  <si>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 12.12.2013-02.08.2017; 2) 03.08.2017; 3) 10.07.2017-31.12.2017</t>
  </si>
  <si>
    <t>1) Решение Ставропольской городской Думы от 28.12.2009 № 152  "Об учреждении комитета труда и социальной защиты населения администрации города Ставрополя"                                                        2) Постановление администрации города Ставрополя от 27.03.2014 № 1049 "Об утверждении Порядка предоставления субсидий социально ориентированным некоммерческим организациям, осуществляющим в соответствии с учредительными документами деятельность по защите гражданских, социально-экономических, трудовых и личных прав и законных интересов инвалидов и (или) ветеранов, на социальную поддержку инвалидов и (или) ветеранов, организацию и проведение мероприятий с участием ветеранов, укрепление материально-технической базы за счет средств бюджета города Ставрополя"</t>
  </si>
  <si>
    <t>1) ст.3, ч.5, п.23                                Приложения                                                         2) п.3 Приложения</t>
  </si>
  <si>
    <t xml:space="preserve">1) Федеральный закон от 25.04.2002 № 40-ФЗ "Об обязательном страховании гражданской ответственности владельцев транспортных средств"                                                                                                </t>
  </si>
  <si>
    <t>ст.1, п.31</t>
  </si>
  <si>
    <t>1)Постановление администрации города от 02.02.2016 № 207 "О комитете культуры и молодежной политики администрации города Ставрополя"
2) Соглашение № 9-15 от 22.05.2017 между министерством культуры Ставропольского края и администрацией города Ставрополя о предоставлении в 2017 году субсидии из бюджета Ставропольского края на обеспичение расходов, связанных с повышением заработной платы педагогических работников муниципальных образовательных организаций дополнительного образования детей в сфере культуры Ставропольского края, в рамках реализации подпрограммы "Развитие дошкольного, общего и дополнительного образования" государственной программы Ставропольского края "Развитие образования"</t>
  </si>
  <si>
    <t>1)п..15 пп.13 Приложения
3) п. 1.3</t>
  </si>
  <si>
    <t xml:space="preserve">1)02.02.2016
2) 22.05.2017,
31.12.2017 </t>
  </si>
  <si>
    <t xml:space="preserve">1)Учредительный договор о создании Ассоциации по улучшению состояния здоровья и качества жизни населения "Здоровые города, районы и поселки" 2)Постановление администрации города от 25.04.2016  № 893 "Об оплате финансового взноса за участие в проекте "Здоровые города" Всемирной организации здравоохранения в шестой фазе проекта (2014-2018 гг.) за 2016 год"
3) Постановление администрации города от22.09.2017  № 1789 "Об оплате финансового взноса за участие в проекте "Здоровые города" Всемирной организации здравоохранения в шестой фазе проекта (2014-2018 гг.) за 2017 год"
</t>
  </si>
  <si>
    <t>1) 17.11.2010. 2) 25.04.2016, 31.12.2016
3)22.09.2017,
31.12.2017</t>
  </si>
  <si>
    <t>1)Постановление администрации города от 02.02.2016 № 207 "О комитете культуры и молодежной политики администрации города Ставрополя"
2) Постановление администрации города Ставрополя от 24.10.2016 № 2396 "Об утверждении Порядка предоставления за счет средств бюджета города Ставрополя субсидии некоммерческим организациям на реализацию пректов по развитию современной культурно-досуговой  инфраструктуры на территории города Ставрополя"
 3) Постановление администрации города Ставрополя от 30.05.2017 № 915 "Об утвердлении Порядка предоставления за счет средств бюджета города Ставрополя субсидии некоммерческим организациям на реализацию пректов по развитию современной культурно-досуговой  инфраструктуры на территории города Ставрополя"</t>
  </si>
  <si>
    <t>1) 02.02.2016 2) 28.10.2016 - 01.06.2017
3) 02.06.2017</t>
  </si>
  <si>
    <t>9810021530</t>
  </si>
  <si>
    <t>Расходы на перерасчет заработной платы педагогическим работникам учреждений дополнительного образования  детей в сфере культуры в соответствии с приказом Министерства образования и науки Российской Федерации от 22 декабря 2014 г. № 1601 «О продолжительности рабочего времени (нормах часов педагогической работы за ставку заработной платы) педагогических работников и о Порядке определения учебной нагрузки педагогических работников, оговариваемой в трудовом договоре»</t>
  </si>
  <si>
    <t>Расходы на проведение капитального ремонта зданий и сооружений муниципальных бюджетных (автономных) учреждений в сфере кульуры</t>
  </si>
  <si>
    <t xml:space="preserve">Федеральный закон от 02.03.2007 № 25- ФЗ  "О муниципальной службе в Российской Федерации" </t>
  </si>
  <si>
    <t>ст.22, ч. 2</t>
  </si>
  <si>
    <t>ст.11, ч.1</t>
  </si>
  <si>
    <t>Решение Ставропольской городской Думы от 29.10.2003 № 216 "Об утверждении Положения о порядке выплаты денежной стоимости санаторной путевки замещающим выборные должности и работающим на основе, и лицам, замещающим муниципальные должности муниципальной службы Ставрополя"</t>
  </si>
  <si>
    <t>факт 2017</t>
  </si>
  <si>
    <t>Расходы за счет средств субсидии, выделяемой из бюджета Ставропольского края бюджету города Ставрополя  на осуществление функций административного центра Ставропольского края, на проведение мероприятий по озеленению территории города Ставрополя</t>
  </si>
  <si>
    <t>Предоставление субсидии индивидуальному предпринимателю Мурга Е.В. на частичное возмещение затрат, связанных с временным размещением граждан, пострадавших в результате оползня на территории дачного некоммерческого товарищества «Ягодка» города Ставрополя, произошедшего по причине продолжительных дождей, в гостинице «Эльбрус»</t>
  </si>
  <si>
    <t>Реестр расходных обязательств города Ставрополя на 31.12.2017</t>
  </si>
</sst>
</file>

<file path=xl/styles.xml><?xml version="1.0" encoding="utf-8"?>
<styleSheet xmlns="http://schemas.openxmlformats.org/spreadsheetml/2006/main">
  <numFmts count="20">
    <numFmt numFmtId="43" formatCode="_-* #,##0.00\ _₽_-;\-* #,##0.00\ _₽_-;_-* &quot;-&quot;??\ _₽_-;_-@_-"/>
    <numFmt numFmtId="164" formatCode="000"/>
    <numFmt numFmtId="165" formatCode="00\.00"/>
    <numFmt numFmtId="166" formatCode="#,##0.00;[Red]#,##0.00"/>
    <numFmt numFmtId="167" formatCode="00\.0000"/>
    <numFmt numFmtId="168" formatCode="000000"/>
    <numFmt numFmtId="169" formatCode="#,##0.00_ ;\-#,##0.00\ "/>
    <numFmt numFmtId="170" formatCode="0\.00\.00\.0\.000"/>
    <numFmt numFmtId="171" formatCode="00\.0\.0000"/>
    <numFmt numFmtId="172" formatCode="#,##0.00_ ;[Red]\-#,##0.00\ "/>
    <numFmt numFmtId="173" formatCode="0\.00\.00\.0\.00"/>
    <numFmt numFmtId="174" formatCode="_-* #,##0.00_р_._-;\-* #,##0.00_р_._-;_-* &quot;-&quot;??_р_._-;_-@_-"/>
    <numFmt numFmtId="175" formatCode="0000000"/>
    <numFmt numFmtId="176" formatCode="0.0"/>
    <numFmt numFmtId="177" formatCode="00"/>
    <numFmt numFmtId="178" formatCode="#,##0.00;[Red]\-#,##0.00;0.00"/>
    <numFmt numFmtId="179" formatCode="0000000000"/>
    <numFmt numFmtId="180" formatCode="000\.00\.00"/>
    <numFmt numFmtId="181" formatCode="#,##0_ ;[Red]\-#,##0\ "/>
    <numFmt numFmtId="182" formatCode="0000"/>
  </numFmts>
  <fonts count="54">
    <font>
      <sz val="11"/>
      <color theme="1"/>
      <name val="Calibri"/>
      <family val="2"/>
      <charset val="204"/>
      <scheme val="minor"/>
    </font>
    <font>
      <sz val="11"/>
      <name val="Calibri"/>
      <family val="2"/>
      <charset val="204"/>
      <scheme val="minor"/>
    </font>
    <font>
      <b/>
      <sz val="14"/>
      <name val="Calibri"/>
      <family val="2"/>
      <charset val="204"/>
      <scheme val="minor"/>
    </font>
    <font>
      <b/>
      <sz val="16"/>
      <name val="Calibri"/>
      <family val="2"/>
      <charset val="204"/>
      <scheme val="minor"/>
    </font>
    <font>
      <sz val="8"/>
      <name val="Calibri"/>
      <family val="2"/>
      <charset val="204"/>
      <scheme val="minor"/>
    </font>
    <font>
      <sz val="7"/>
      <name val="Calibri"/>
      <family val="2"/>
      <charset val="204"/>
      <scheme val="minor"/>
    </font>
    <font>
      <b/>
      <sz val="11"/>
      <name val="Calibri"/>
      <family val="2"/>
      <charset val="204"/>
      <scheme val="minor"/>
    </font>
    <font>
      <sz val="10"/>
      <name val="Calibri"/>
      <family val="2"/>
      <charset val="204"/>
      <scheme val="minor"/>
    </font>
    <font>
      <b/>
      <sz val="10"/>
      <name val="Calibri"/>
      <family val="2"/>
      <charset val="204"/>
      <scheme val="minor"/>
    </font>
    <font>
      <sz val="10"/>
      <name val="Times New Roman"/>
      <family val="1"/>
      <charset val="204"/>
    </font>
    <font>
      <b/>
      <sz val="10"/>
      <name val="Times New Roman"/>
      <family val="1"/>
      <charset val="204"/>
    </font>
    <font>
      <sz val="11"/>
      <color theme="1"/>
      <name val="Calibri"/>
      <family val="2"/>
      <charset val="204"/>
      <scheme val="minor"/>
    </font>
    <font>
      <sz val="10"/>
      <name val="Arial"/>
      <family val="2"/>
      <charset val="204"/>
    </font>
    <font>
      <sz val="9"/>
      <name val="Times New Roman"/>
      <family val="1"/>
      <charset val="204"/>
    </font>
    <font>
      <sz val="8"/>
      <name val="Times New Roman"/>
      <family val="1"/>
      <charset val="204"/>
    </font>
    <font>
      <sz val="7"/>
      <name val="Times New Roman"/>
      <family val="1"/>
      <charset val="204"/>
    </font>
    <font>
      <sz val="11"/>
      <name val="Times New Roman"/>
      <family val="1"/>
      <charset val="204"/>
    </font>
    <font>
      <sz val="8"/>
      <name val="Arial Cyr"/>
      <charset val="204"/>
    </font>
    <font>
      <sz val="14"/>
      <name val="Arial Cyr"/>
      <charset val="204"/>
    </font>
    <font>
      <b/>
      <sz val="11"/>
      <name val="Times New Roman"/>
      <family val="1"/>
      <charset val="204"/>
    </font>
    <font>
      <sz val="10"/>
      <color theme="1"/>
      <name val="Times New Roman"/>
      <family val="1"/>
      <charset val="204"/>
    </font>
    <font>
      <vertAlign val="superscript"/>
      <sz val="10"/>
      <name val="Times New Roman"/>
      <family val="1"/>
      <charset val="204"/>
    </font>
    <font>
      <sz val="9.5"/>
      <name val="Times New Roman"/>
      <family val="1"/>
      <charset val="204"/>
    </font>
    <font>
      <sz val="10"/>
      <color rgb="FF000000"/>
      <name val="Times New Roman"/>
      <family val="1"/>
      <charset val="204"/>
    </font>
    <font>
      <sz val="10"/>
      <color indexed="8"/>
      <name val="Times New Roman"/>
      <family val="1"/>
      <charset val="204"/>
    </font>
    <font>
      <u/>
      <sz val="10"/>
      <name val="Times New Roman"/>
      <family val="1"/>
      <charset val="204"/>
    </font>
    <font>
      <sz val="10"/>
      <color indexed="9"/>
      <name val="Times New Roman"/>
      <family val="1"/>
      <charset val="204"/>
    </font>
    <font>
      <sz val="10"/>
      <color theme="1"/>
      <name val="Calibri"/>
      <family val="2"/>
      <charset val="204"/>
      <scheme val="minor"/>
    </font>
    <font>
      <sz val="12"/>
      <name val="Times New Roman"/>
      <family val="1"/>
      <charset val="204"/>
    </font>
    <font>
      <sz val="12"/>
      <name val="Arial Cyr"/>
      <charset val="204"/>
    </font>
    <font>
      <u/>
      <sz val="12"/>
      <name val="Times New Roman"/>
      <family val="1"/>
      <charset val="204"/>
    </font>
    <font>
      <sz val="24"/>
      <name val="Times New Roman"/>
      <family val="1"/>
      <charset val="204"/>
    </font>
    <font>
      <sz val="14"/>
      <name val="Times New Roman"/>
      <family val="1"/>
      <charset val="204"/>
    </font>
    <font>
      <sz val="16"/>
      <name val="Times New Roman"/>
      <family val="1"/>
      <charset val="204"/>
    </font>
    <font>
      <u/>
      <sz val="16"/>
      <name val="Times New Roman"/>
      <family val="1"/>
      <charset val="204"/>
    </font>
    <font>
      <b/>
      <sz val="12"/>
      <name val="Times New Roman"/>
      <family val="1"/>
      <charset val="204"/>
    </font>
    <font>
      <b/>
      <sz val="16"/>
      <name val="Times New Roman"/>
      <family val="1"/>
      <charset val="204"/>
    </font>
    <font>
      <b/>
      <sz val="9"/>
      <name val="Times New Roman"/>
      <family val="1"/>
      <charset val="204"/>
    </font>
    <font>
      <b/>
      <sz val="9"/>
      <color indexed="81"/>
      <name val="Tahoma"/>
      <family val="2"/>
      <charset val="204"/>
    </font>
    <font>
      <sz val="18"/>
      <name val="Times New Roman"/>
      <family val="1"/>
      <charset val="204"/>
    </font>
    <font>
      <sz val="20"/>
      <name val="Times New Roman"/>
      <family val="1"/>
      <charset val="204"/>
    </font>
    <font>
      <sz val="15"/>
      <name val="Times New Roman"/>
      <family val="1"/>
      <charset val="204"/>
    </font>
    <font>
      <b/>
      <sz val="15"/>
      <color indexed="10"/>
      <name val="Times New Roman"/>
      <family val="1"/>
      <charset val="204"/>
    </font>
    <font>
      <sz val="8"/>
      <name val="Arial"/>
      <family val="2"/>
      <charset val="204"/>
    </font>
    <font>
      <b/>
      <sz val="15"/>
      <name val="Times New Roman"/>
      <family val="1"/>
      <charset val="204"/>
    </font>
    <font>
      <b/>
      <sz val="8"/>
      <name val="Arial"/>
      <family val="2"/>
      <charset val="204"/>
    </font>
    <font>
      <sz val="9"/>
      <color rgb="FFFF0000"/>
      <name val="Times New Roman"/>
      <family val="1"/>
      <charset val="204"/>
    </font>
    <font>
      <sz val="9"/>
      <color indexed="8"/>
      <name val="Times New Roman"/>
      <family val="1"/>
      <charset val="204"/>
    </font>
    <font>
      <sz val="10"/>
      <color rgb="FFFF0000"/>
      <name val="Times New Roman"/>
      <family val="1"/>
      <charset val="204"/>
    </font>
    <font>
      <sz val="10"/>
      <color indexed="10"/>
      <name val="Times New Roman"/>
      <family val="1"/>
      <charset val="204"/>
    </font>
    <font>
      <b/>
      <sz val="10"/>
      <color rgb="FFFF0000"/>
      <name val="Times New Roman"/>
      <family val="1"/>
      <charset val="204"/>
    </font>
    <font>
      <sz val="10"/>
      <name val="Arial"/>
      <family val="2"/>
      <charset val="204"/>
    </font>
    <font>
      <sz val="8"/>
      <name val="Arial"/>
      <family val="2"/>
      <charset val="204"/>
    </font>
    <font>
      <sz val="9"/>
      <color theme="1"/>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rgb="FFCCFF99"/>
        <bgColor indexed="64"/>
      </patternFill>
    </fill>
    <fill>
      <patternFill patternType="solid">
        <fgColor theme="2" tint="-9.9978637043366805E-2"/>
        <bgColor indexed="64"/>
      </patternFill>
    </fill>
    <fill>
      <patternFill patternType="solid">
        <fgColor indexed="9"/>
        <bgColor indexed="64"/>
      </patternFill>
    </fill>
    <fill>
      <patternFill patternType="solid">
        <fgColor indexed="22"/>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43" fontId="11" fillId="0" borderId="0" applyFont="0" applyFill="0" applyBorder="0" applyAlignment="0" applyProtection="0"/>
    <xf numFmtId="0" fontId="12" fillId="0" borderId="0"/>
    <xf numFmtId="0" fontId="17" fillId="0" borderId="0"/>
    <xf numFmtId="0" fontId="18"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1" fillId="0" borderId="0"/>
    <xf numFmtId="0" fontId="51" fillId="0" borderId="0"/>
  </cellStyleXfs>
  <cellXfs count="1609">
    <xf numFmtId="0" fontId="0" fillId="0" borderId="0" xfId="0"/>
    <xf numFmtId="0" fontId="1" fillId="2" borderId="0" xfId="0" applyFont="1" applyFill="1" applyAlignment="1">
      <alignment horizontal="center" vertical="top"/>
    </xf>
    <xf numFmtId="0" fontId="6" fillId="2" borderId="1" xfId="0" applyFont="1" applyFill="1" applyBorder="1" applyAlignment="1">
      <alignment horizontal="center" vertical="top"/>
    </xf>
    <xf numFmtId="49" fontId="7" fillId="2" borderId="1" xfId="0" applyNumberFormat="1" applyFont="1" applyFill="1" applyBorder="1" applyAlignment="1">
      <alignment horizontal="left" vertical="top"/>
    </xf>
    <xf numFmtId="49" fontId="7" fillId="2" borderId="1"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xf>
    <xf numFmtId="49" fontId="7" fillId="2" borderId="11" xfId="0" applyNumberFormat="1" applyFont="1" applyFill="1" applyBorder="1" applyAlignment="1">
      <alignment horizontal="left" vertical="top"/>
    </xf>
    <xf numFmtId="49" fontId="7" fillId="2" borderId="9" xfId="0" applyNumberFormat="1" applyFont="1" applyFill="1" applyBorder="1" applyAlignment="1">
      <alignment horizontal="left" vertical="top"/>
    </xf>
    <xf numFmtId="0" fontId="8" fillId="2" borderId="7" xfId="0" applyFont="1" applyFill="1" applyBorder="1" applyAlignment="1">
      <alignment horizontal="center" vertical="top"/>
    </xf>
    <xf numFmtId="49" fontId="7" fillId="0" borderId="1" xfId="0" applyNumberFormat="1" applyFont="1" applyFill="1" applyBorder="1" applyAlignment="1">
      <alignment horizontal="left" vertical="top"/>
    </xf>
    <xf numFmtId="49" fontId="7" fillId="0" borderId="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xf>
    <xf numFmtId="49" fontId="7" fillId="0" borderId="9" xfId="0" applyNumberFormat="1" applyFont="1" applyFill="1" applyBorder="1" applyAlignment="1">
      <alignment horizontal="left" vertical="top"/>
    </xf>
    <xf numFmtId="49" fontId="7" fillId="0" borderId="8" xfId="0" applyNumberFormat="1" applyFont="1" applyFill="1" applyBorder="1" applyAlignment="1">
      <alignment horizontal="left" vertical="top" wrapText="1"/>
    </xf>
    <xf numFmtId="49" fontId="7" fillId="0" borderId="9" xfId="0" applyNumberFormat="1" applyFont="1" applyFill="1" applyBorder="1" applyAlignment="1">
      <alignment horizontal="left" vertical="top" wrapText="1"/>
    </xf>
    <xf numFmtId="49" fontId="7" fillId="0" borderId="2" xfId="0" applyNumberFormat="1" applyFont="1" applyFill="1" applyBorder="1" applyAlignment="1">
      <alignment horizontal="left" vertical="top" wrapText="1"/>
    </xf>
    <xf numFmtId="14" fontId="9" fillId="0" borderId="1" xfId="0" applyNumberFormat="1" applyFont="1" applyBorder="1" applyAlignment="1" applyProtection="1">
      <alignment horizontal="center" vertical="top" wrapText="1"/>
    </xf>
    <xf numFmtId="0" fontId="9" fillId="0" borderId="1" xfId="0" applyNumberFormat="1" applyFont="1" applyBorder="1" applyAlignment="1" applyProtection="1">
      <alignment horizontal="center" vertical="top" wrapText="1"/>
    </xf>
    <xf numFmtId="49" fontId="9" fillId="0" borderId="1" xfId="0" applyNumberFormat="1" applyFont="1" applyBorder="1" applyAlignment="1" applyProtection="1">
      <alignment vertical="top" wrapText="1"/>
    </xf>
    <xf numFmtId="0" fontId="9" fillId="0" borderId="8" xfId="0" applyNumberFormat="1" applyFont="1" applyFill="1" applyBorder="1" applyAlignment="1" applyProtection="1">
      <alignment horizontal="center" vertical="top" wrapText="1"/>
    </xf>
    <xf numFmtId="0" fontId="9" fillId="0" borderId="11" xfId="0" applyNumberFormat="1" applyFont="1" applyFill="1" applyBorder="1" applyAlignment="1" applyProtection="1">
      <alignment horizontal="center" vertical="top" wrapText="1"/>
    </xf>
    <xf numFmtId="168" fontId="9" fillId="0" borderId="9" xfId="0" applyNumberFormat="1" applyFont="1" applyBorder="1" applyAlignment="1" applyProtection="1">
      <alignment horizontal="left" vertical="top" wrapText="1"/>
    </xf>
    <xf numFmtId="0" fontId="9" fillId="0" borderId="1" xfId="0" applyNumberFormat="1" applyFont="1" applyBorder="1" applyAlignment="1" applyProtection="1">
      <alignment horizontal="left" vertical="top" wrapText="1"/>
    </xf>
    <xf numFmtId="0" fontId="9" fillId="0" borderId="1" xfId="0" applyFont="1" applyBorder="1" applyAlignment="1" applyProtection="1">
      <alignment horizontal="left" vertical="top" wrapText="1"/>
    </xf>
    <xf numFmtId="49" fontId="9" fillId="0" borderId="1" xfId="0" applyNumberFormat="1" applyFont="1" applyBorder="1" applyAlignment="1" applyProtection="1">
      <alignment horizontal="left" vertical="top" wrapText="1"/>
    </xf>
    <xf numFmtId="0" fontId="9" fillId="0" borderId="9" xfId="0" applyNumberFormat="1" applyFont="1" applyFill="1" applyBorder="1" applyAlignment="1" applyProtection="1">
      <alignment horizontal="left" vertical="top" wrapText="1"/>
      <protection hidden="1"/>
    </xf>
    <xf numFmtId="168" fontId="9" fillId="0" borderId="1" xfId="0" applyNumberFormat="1" applyFont="1" applyBorder="1" applyAlignment="1" applyProtection="1">
      <alignment horizontal="left" vertical="top" wrapText="1"/>
    </xf>
    <xf numFmtId="49" fontId="10" fillId="0" borderId="1" xfId="0" applyNumberFormat="1" applyFont="1" applyBorder="1" applyAlignment="1" applyProtection="1">
      <alignment horizontal="left" vertical="top" wrapText="1"/>
    </xf>
    <xf numFmtId="4" fontId="9" fillId="0" borderId="1" xfId="0" applyNumberFormat="1" applyFont="1" applyFill="1" applyBorder="1" applyAlignment="1" applyProtection="1">
      <alignment horizontal="left" vertical="top" wrapText="1"/>
    </xf>
    <xf numFmtId="49" fontId="9" fillId="0" borderId="1" xfId="0" applyNumberFormat="1" applyFont="1" applyFill="1" applyBorder="1" applyAlignment="1" applyProtection="1">
      <alignment horizontal="left" vertical="top" wrapText="1"/>
    </xf>
    <xf numFmtId="0" fontId="9" fillId="0" borderId="1" xfId="0" applyNumberFormat="1"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168" fontId="9" fillId="0" borderId="1" xfId="0" applyNumberFormat="1" applyFont="1" applyFill="1" applyBorder="1" applyAlignment="1" applyProtection="1">
      <alignment horizontal="left" vertical="top" wrapText="1"/>
    </xf>
    <xf numFmtId="49" fontId="10" fillId="0" borderId="1" xfId="0" applyNumberFormat="1" applyFont="1" applyFill="1" applyBorder="1" applyAlignment="1" applyProtection="1">
      <alignment horizontal="left" vertical="top" wrapText="1"/>
    </xf>
    <xf numFmtId="49" fontId="9" fillId="0" borderId="1" xfId="0" applyNumberFormat="1" applyFont="1" applyFill="1" applyBorder="1" applyAlignment="1" applyProtection="1">
      <alignment horizontal="left" vertical="top" wrapText="1"/>
      <protection hidden="1"/>
    </xf>
    <xf numFmtId="49" fontId="9" fillId="0" borderId="9" xfId="0" applyNumberFormat="1" applyFont="1" applyFill="1" applyBorder="1" applyAlignment="1" applyProtection="1">
      <alignment horizontal="left" vertical="top" wrapText="1"/>
      <protection hidden="1"/>
    </xf>
    <xf numFmtId="0" fontId="9" fillId="0" borderId="1" xfId="0" applyFont="1" applyBorder="1" applyAlignment="1" applyProtection="1">
      <alignment horizontal="left" vertical="top"/>
    </xf>
    <xf numFmtId="49" fontId="9" fillId="0" borderId="1" xfId="0" applyNumberFormat="1" applyFont="1" applyBorder="1" applyAlignment="1" applyProtection="1">
      <alignment horizontal="left" vertical="top"/>
    </xf>
    <xf numFmtId="49" fontId="9" fillId="0" borderId="1" xfId="0" applyNumberFormat="1" applyFont="1" applyBorder="1" applyAlignment="1" applyProtection="1">
      <alignment horizontal="center" vertical="top"/>
    </xf>
    <xf numFmtId="49" fontId="10" fillId="0" borderId="1" xfId="0" applyNumberFormat="1" applyFont="1" applyBorder="1" applyAlignment="1" applyProtection="1">
      <alignment horizontal="center" vertical="top"/>
    </xf>
    <xf numFmtId="4" fontId="10"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center" vertical="top"/>
    </xf>
    <xf numFmtId="0" fontId="9" fillId="0" borderId="1" xfId="0" applyFont="1" applyFill="1" applyBorder="1" applyAlignment="1" applyProtection="1">
      <alignment vertical="top" wrapText="1"/>
    </xf>
    <xf numFmtId="0" fontId="20" fillId="0" borderId="1" xfId="6" applyFont="1" applyFill="1" applyBorder="1" applyAlignment="1">
      <alignment horizontal="center" vertical="top"/>
    </xf>
    <xf numFmtId="0" fontId="20" fillId="0" borderId="1" xfId="6" applyFont="1" applyFill="1" applyBorder="1" applyAlignment="1">
      <alignment vertical="top" wrapText="1"/>
    </xf>
    <xf numFmtId="0" fontId="9" fillId="0" borderId="9" xfId="0" applyNumberFormat="1" applyFont="1" applyFill="1" applyBorder="1" applyAlignment="1" applyProtection="1">
      <alignment vertical="top" wrapText="1"/>
      <protection hidden="1"/>
    </xf>
    <xf numFmtId="14" fontId="9" fillId="0" borderId="1" xfId="0" applyNumberFormat="1" applyFont="1" applyFill="1" applyBorder="1" applyAlignment="1" applyProtection="1">
      <alignment horizontal="left" vertical="top" wrapText="1"/>
      <protection locked="0"/>
    </xf>
    <xf numFmtId="14" fontId="9" fillId="0" borderId="1" xfId="0" applyNumberFormat="1" applyFont="1" applyFill="1" applyBorder="1" applyAlignment="1" applyProtection="1">
      <alignment horizontal="center" vertical="top" wrapText="1"/>
      <protection locked="0"/>
    </xf>
    <xf numFmtId="14" fontId="9" fillId="0" borderId="1" xfId="0" applyNumberFormat="1" applyFont="1" applyFill="1" applyBorder="1" applyAlignment="1" applyProtection="1">
      <alignment horizontal="left" vertical="top"/>
      <protection locked="0"/>
    </xf>
    <xf numFmtId="14" fontId="9" fillId="0" borderId="1" xfId="0" applyNumberFormat="1" applyFont="1" applyFill="1" applyBorder="1" applyAlignment="1" applyProtection="1">
      <alignment horizontal="center" vertical="top"/>
      <protection locked="0"/>
    </xf>
    <xf numFmtId="14" fontId="9"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center" vertical="top"/>
      <protection locked="0"/>
    </xf>
    <xf numFmtId="0" fontId="9" fillId="0" borderId="1" xfId="0" applyNumberFormat="1" applyFont="1" applyFill="1" applyBorder="1" applyAlignment="1" applyProtection="1">
      <alignment vertical="top" wrapText="1"/>
      <protection locked="0"/>
    </xf>
    <xf numFmtId="49" fontId="9" fillId="0" borderId="1" xfId="0" applyNumberFormat="1" applyFont="1" applyFill="1" applyBorder="1" applyAlignment="1" applyProtection="1">
      <alignment vertical="top"/>
      <protection locked="0"/>
    </xf>
    <xf numFmtId="172" fontId="9" fillId="0" borderId="1" xfId="0" applyNumberFormat="1" applyFont="1" applyFill="1" applyBorder="1" applyAlignment="1" applyProtection="1">
      <alignment vertical="top"/>
      <protection locked="0"/>
    </xf>
    <xf numFmtId="0" fontId="9" fillId="0" borderId="1" xfId="0" applyFont="1" applyFill="1" applyBorder="1" applyAlignment="1">
      <alignment horizontal="center" vertical="top" wrapText="1"/>
    </xf>
    <xf numFmtId="0" fontId="9" fillId="0" borderId="1" xfId="0" applyFont="1" applyFill="1" applyBorder="1" applyAlignment="1">
      <alignment horizontal="justify" vertical="top" wrapText="1"/>
    </xf>
    <xf numFmtId="49" fontId="9" fillId="0" borderId="1" xfId="0" applyNumberFormat="1" applyFont="1" applyFill="1" applyBorder="1" applyAlignment="1" applyProtection="1">
      <alignment horizontal="left" vertical="top" wrapText="1"/>
      <protection locked="0"/>
    </xf>
    <xf numFmtId="14" fontId="9" fillId="0" borderId="1" xfId="0" applyNumberFormat="1" applyFont="1" applyFill="1" applyBorder="1" applyAlignment="1" applyProtection="1">
      <alignment horizontal="center" vertical="top" wrapText="1"/>
    </xf>
    <xf numFmtId="14" fontId="9" fillId="0" borderId="1" xfId="0" applyNumberFormat="1" applyFont="1" applyFill="1" applyBorder="1" applyAlignment="1">
      <alignment horizontal="center" vertical="top"/>
    </xf>
    <xf numFmtId="0" fontId="9" fillId="0" borderId="1" xfId="0" applyFont="1" applyFill="1" applyBorder="1" applyAlignment="1" applyProtection="1">
      <alignment vertical="top" wrapText="1"/>
      <protection locked="0"/>
    </xf>
    <xf numFmtId="0" fontId="9" fillId="0" borderId="1" xfId="0" applyFont="1" applyFill="1" applyBorder="1" applyAlignment="1" applyProtection="1">
      <alignment vertical="top"/>
      <protection locked="0"/>
    </xf>
    <xf numFmtId="49" fontId="20" fillId="0" borderId="1" xfId="0" applyNumberFormat="1" applyFont="1" applyFill="1" applyBorder="1" applyAlignment="1">
      <alignment horizontal="center" vertical="top"/>
    </xf>
    <xf numFmtId="0" fontId="9" fillId="0" borderId="1" xfId="0" applyFont="1" applyFill="1" applyBorder="1" applyAlignment="1" applyProtection="1">
      <alignment horizontal="left" vertical="top" wrapText="1"/>
      <protection locked="0"/>
    </xf>
    <xf numFmtId="14" fontId="9" fillId="0" borderId="9" xfId="0" applyNumberFormat="1" applyFont="1" applyFill="1" applyBorder="1" applyAlignment="1" applyProtection="1">
      <alignment horizontal="center" vertical="top"/>
      <protection locked="0"/>
    </xf>
    <xf numFmtId="172" fontId="9" fillId="0" borderId="1" xfId="0" applyNumberFormat="1" applyFont="1" applyFill="1" applyBorder="1" applyAlignment="1" applyProtection="1">
      <alignment horizontal="center" vertical="top"/>
      <protection locked="0"/>
    </xf>
    <xf numFmtId="172" fontId="9" fillId="0" borderId="1" xfId="0" applyNumberFormat="1" applyFont="1" applyFill="1" applyBorder="1" applyAlignment="1" applyProtection="1">
      <alignment horizontal="right" vertical="top"/>
      <protection locked="0"/>
    </xf>
    <xf numFmtId="164" fontId="9" fillId="0" borderId="1" xfId="0" applyNumberFormat="1" applyFont="1" applyFill="1" applyBorder="1" applyAlignment="1" applyProtection="1">
      <alignment vertical="top" wrapText="1"/>
      <protection locked="0"/>
    </xf>
    <xf numFmtId="164" fontId="9" fillId="0" borderId="1" xfId="0" applyNumberFormat="1" applyFont="1" applyFill="1" applyBorder="1" applyAlignment="1" applyProtection="1">
      <alignment horizontal="left" vertical="top" wrapText="1"/>
      <protection locked="0"/>
    </xf>
    <xf numFmtId="49" fontId="9" fillId="0" borderId="1" xfId="0" applyNumberFormat="1" applyFont="1" applyFill="1" applyBorder="1" applyAlignment="1" applyProtection="1">
      <alignment vertical="top" wrapText="1"/>
      <protection locked="0"/>
    </xf>
    <xf numFmtId="0" fontId="9" fillId="0" borderId="1" xfId="0" applyNumberFormat="1" applyFont="1" applyFill="1" applyBorder="1" applyAlignment="1">
      <alignment vertical="top" wrapText="1"/>
    </xf>
    <xf numFmtId="0" fontId="9" fillId="0" borderId="1" xfId="0" applyFont="1" applyFill="1" applyBorder="1" applyAlignment="1">
      <alignment horizontal="left" vertical="top" wrapText="1"/>
    </xf>
    <xf numFmtId="0" fontId="9" fillId="0" borderId="1" xfId="0" applyFont="1" applyFill="1" applyBorder="1" applyAlignment="1" applyProtection="1">
      <alignment vertical="top"/>
    </xf>
    <xf numFmtId="49" fontId="9" fillId="0" borderId="1" xfId="0" applyNumberFormat="1" applyFont="1" applyFill="1" applyBorder="1" applyAlignment="1" applyProtection="1">
      <alignment horizontal="left" vertical="top"/>
      <protection locked="0"/>
    </xf>
    <xf numFmtId="0" fontId="9" fillId="0" borderId="1" xfId="0" applyNumberFormat="1" applyFont="1" applyFill="1" applyBorder="1" applyAlignment="1" applyProtection="1">
      <alignment horizontal="center" vertical="top" wrapText="1"/>
      <protection locked="0"/>
    </xf>
    <xf numFmtId="14" fontId="10" fillId="0" borderId="1" xfId="0" applyNumberFormat="1" applyFont="1" applyFill="1" applyBorder="1" applyAlignment="1" applyProtection="1">
      <alignment horizontal="center" vertical="top"/>
      <protection locked="0"/>
    </xf>
    <xf numFmtId="49" fontId="10" fillId="0" borderId="1" xfId="0" applyNumberFormat="1" applyFont="1" applyFill="1" applyBorder="1" applyAlignment="1" applyProtection="1">
      <alignment horizontal="center" vertical="top"/>
      <protection locked="0"/>
    </xf>
    <xf numFmtId="0" fontId="10" fillId="0" borderId="1" xfId="0" applyNumberFormat="1" applyFont="1" applyFill="1" applyBorder="1" applyAlignment="1" applyProtection="1">
      <alignment vertical="top" wrapText="1"/>
      <protection locked="0"/>
    </xf>
    <xf numFmtId="49" fontId="10" fillId="0" borderId="1" xfId="0" applyNumberFormat="1" applyFont="1" applyFill="1" applyBorder="1" applyAlignment="1" applyProtection="1">
      <alignment vertical="top"/>
      <protection locked="0"/>
    </xf>
    <xf numFmtId="172" fontId="10" fillId="0" borderId="1" xfId="0" applyNumberFormat="1" applyFont="1" applyFill="1" applyBorder="1" applyAlignment="1" applyProtection="1">
      <alignment vertical="top"/>
      <protection locked="0"/>
    </xf>
    <xf numFmtId="0" fontId="9" fillId="2" borderId="1" xfId="0" applyNumberFormat="1" applyFont="1" applyFill="1" applyBorder="1" applyAlignment="1" applyProtection="1">
      <alignment horizontal="left" vertical="top" wrapText="1"/>
    </xf>
    <xf numFmtId="49" fontId="9" fillId="2" borderId="1" xfId="0" applyNumberFormat="1" applyFont="1" applyFill="1" applyBorder="1" applyAlignment="1" applyProtection="1">
      <alignment horizontal="left" vertical="top" wrapText="1"/>
    </xf>
    <xf numFmtId="14" fontId="9" fillId="2" borderId="9" xfId="7"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center" vertical="top" wrapText="1"/>
    </xf>
    <xf numFmtId="4" fontId="9" fillId="2" borderId="1" xfId="0" applyNumberFormat="1" applyFont="1" applyFill="1" applyBorder="1" applyAlignment="1" applyProtection="1">
      <alignment horizontal="center" vertical="top" wrapText="1"/>
    </xf>
    <xf numFmtId="49" fontId="9" fillId="2" borderId="0" xfId="0" applyNumberFormat="1" applyFont="1" applyFill="1" applyAlignment="1">
      <alignment vertical="top"/>
    </xf>
    <xf numFmtId="49" fontId="9" fillId="2" borderId="1" xfId="0" applyNumberFormat="1" applyFont="1" applyFill="1" applyBorder="1" applyAlignment="1" applyProtection="1">
      <alignment horizontal="left" vertical="top"/>
    </xf>
    <xf numFmtId="49" fontId="9" fillId="2" borderId="1" xfId="0" applyNumberFormat="1" applyFont="1" applyFill="1" applyBorder="1" applyAlignment="1" applyProtection="1">
      <alignment vertical="top"/>
    </xf>
    <xf numFmtId="4" fontId="9" fillId="2" borderId="1" xfId="0" applyNumberFormat="1" applyFont="1" applyFill="1" applyBorder="1" applyAlignment="1" applyProtection="1">
      <alignment horizontal="center" vertical="top"/>
    </xf>
    <xf numFmtId="49" fontId="9" fillId="2" borderId="1" xfId="0" applyNumberFormat="1" applyFont="1" applyFill="1" applyBorder="1" applyAlignment="1">
      <alignment vertical="top"/>
    </xf>
    <xf numFmtId="14" fontId="9" fillId="2" borderId="9" xfId="0" applyNumberFormat="1" applyFont="1" applyFill="1" applyBorder="1" applyAlignment="1" applyProtection="1">
      <alignment horizontal="left" vertical="top"/>
      <protection locked="0"/>
    </xf>
    <xf numFmtId="49" fontId="9" fillId="2" borderId="11" xfId="0" applyNumberFormat="1" applyFont="1" applyFill="1" applyBorder="1" applyAlignment="1">
      <alignment vertical="top"/>
    </xf>
    <xf numFmtId="14" fontId="9" fillId="2" borderId="1" xfId="0" applyNumberFormat="1" applyFont="1" applyFill="1" applyBorder="1" applyAlignment="1" applyProtection="1">
      <alignment vertical="top" wrapText="1"/>
    </xf>
    <xf numFmtId="49" fontId="9" fillId="2" borderId="9" xfId="0" applyNumberFormat="1" applyFont="1" applyFill="1" applyBorder="1" applyAlignment="1">
      <alignment vertical="top"/>
    </xf>
    <xf numFmtId="14" fontId="9" fillId="2" borderId="1" xfId="0" applyNumberFormat="1" applyFont="1" applyFill="1" applyBorder="1" applyAlignment="1" applyProtection="1">
      <alignment horizontal="left" vertical="top"/>
      <protection locked="0"/>
    </xf>
    <xf numFmtId="2" fontId="9" fillId="2" borderId="1" xfId="0" applyNumberFormat="1" applyFont="1" applyFill="1" applyBorder="1" applyAlignment="1" applyProtection="1">
      <alignment horizontal="center" vertical="top" wrapText="1"/>
    </xf>
    <xf numFmtId="176" fontId="9" fillId="2" borderId="1" xfId="0" applyNumberFormat="1" applyFont="1" applyFill="1" applyBorder="1" applyAlignment="1" applyProtection="1">
      <alignment horizontal="center" vertical="top" wrapText="1"/>
    </xf>
    <xf numFmtId="0" fontId="9" fillId="2" borderId="1" xfId="0" applyNumberFormat="1" applyFont="1" applyFill="1" applyBorder="1" applyAlignment="1" applyProtection="1">
      <alignment horizontal="center" vertical="top" wrapText="1"/>
    </xf>
    <xf numFmtId="168" fontId="9" fillId="2" borderId="1" xfId="0" applyNumberFormat="1" applyFont="1" applyFill="1" applyBorder="1" applyAlignment="1">
      <alignment horizontal="left" vertical="top" wrapText="1"/>
    </xf>
    <xf numFmtId="168" fontId="9" fillId="2" borderId="9" xfId="0" applyNumberFormat="1" applyFont="1" applyFill="1" applyBorder="1" applyAlignment="1">
      <alignment horizontal="left" vertical="top" wrapText="1"/>
    </xf>
    <xf numFmtId="173" fontId="9" fillId="2" borderId="1" xfId="0" applyNumberFormat="1" applyFont="1" applyFill="1" applyBorder="1" applyAlignment="1" applyProtection="1">
      <alignment horizontal="left" vertical="top"/>
      <protection locked="0"/>
    </xf>
    <xf numFmtId="0" fontId="9" fillId="2" borderId="1" xfId="0" applyNumberFormat="1" applyFont="1" applyFill="1" applyBorder="1" applyAlignment="1" applyProtection="1">
      <alignment horizontal="left" vertical="top" wrapText="1"/>
      <protection locked="0" hidden="1"/>
    </xf>
    <xf numFmtId="168" fontId="9" fillId="2" borderId="0" xfId="0" applyNumberFormat="1" applyFont="1" applyFill="1" applyAlignment="1">
      <alignment horizontal="left" vertical="top" wrapText="1"/>
    </xf>
    <xf numFmtId="0" fontId="9" fillId="2" borderId="1" xfId="0" applyFont="1" applyFill="1" applyBorder="1" applyAlignment="1" applyProtection="1">
      <alignment horizontal="left" vertical="top"/>
    </xf>
    <xf numFmtId="165" fontId="9" fillId="2" borderId="1" xfId="0" applyNumberFormat="1" applyFont="1" applyFill="1" applyBorder="1" applyAlignment="1" applyProtection="1">
      <alignment horizontal="left" vertical="top"/>
    </xf>
    <xf numFmtId="14" fontId="9" fillId="2" borderId="1" xfId="0" applyNumberFormat="1" applyFont="1" applyFill="1" applyBorder="1" applyAlignment="1" applyProtection="1">
      <alignment horizontal="left" vertical="top"/>
    </xf>
    <xf numFmtId="4" fontId="10" fillId="2" borderId="1" xfId="0" applyNumberFormat="1" applyFont="1" applyFill="1" applyBorder="1" applyAlignment="1" applyProtection="1">
      <alignment horizontal="center" vertical="top"/>
    </xf>
    <xf numFmtId="14" fontId="9" fillId="0" borderId="8" xfId="0" applyNumberFormat="1" applyFont="1" applyFill="1" applyBorder="1" applyAlignment="1" applyProtection="1">
      <alignment vertical="top" wrapText="1"/>
    </xf>
    <xf numFmtId="14" fontId="9" fillId="0" borderId="11" xfId="0" applyNumberFormat="1" applyFont="1" applyFill="1" applyBorder="1" applyAlignment="1" applyProtection="1">
      <alignment vertical="top" wrapText="1"/>
    </xf>
    <xf numFmtId="14" fontId="9" fillId="0" borderId="9" xfId="0" applyNumberFormat="1" applyFont="1" applyFill="1" applyBorder="1" applyAlignment="1" applyProtection="1">
      <alignment vertical="top" wrapText="1"/>
    </xf>
    <xf numFmtId="49" fontId="9" fillId="2" borderId="2" xfId="0" applyNumberFormat="1" applyFont="1" applyFill="1" applyBorder="1" applyAlignment="1" applyProtection="1">
      <alignment vertical="top" wrapText="1"/>
      <protection locked="0"/>
    </xf>
    <xf numFmtId="49" fontId="9" fillId="2" borderId="4" xfId="0" applyNumberFormat="1" applyFont="1" applyFill="1" applyBorder="1" applyAlignment="1" applyProtection="1">
      <alignment vertical="top" wrapText="1"/>
      <protection locked="0"/>
    </xf>
    <xf numFmtId="49" fontId="9" fillId="0" borderId="2" xfId="0" applyNumberFormat="1" applyFont="1" applyFill="1" applyBorder="1" applyAlignment="1" applyProtection="1">
      <alignment horizontal="center" vertical="top" wrapText="1"/>
    </xf>
    <xf numFmtId="14" fontId="9" fillId="0" borderId="8" xfId="0" applyNumberFormat="1" applyFont="1" applyFill="1" applyBorder="1" applyAlignment="1" applyProtection="1">
      <alignment horizontal="center" vertical="top" wrapText="1"/>
    </xf>
    <xf numFmtId="14" fontId="9" fillId="0" borderId="9" xfId="0" applyNumberFormat="1" applyFont="1" applyFill="1" applyBorder="1" applyAlignment="1" applyProtection="1">
      <alignment horizontal="center" vertical="top" wrapText="1"/>
    </xf>
    <xf numFmtId="0" fontId="9" fillId="0" borderId="9"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4" fontId="9" fillId="2" borderId="8" xfId="0" applyNumberFormat="1" applyFont="1" applyFill="1" applyBorder="1" applyAlignment="1" applyProtection="1">
      <alignment horizontal="center" vertical="top"/>
    </xf>
    <xf numFmtId="0" fontId="9" fillId="0" borderId="9" xfId="0" applyFont="1" applyFill="1" applyBorder="1" applyAlignment="1" applyProtection="1">
      <alignment horizontal="center" vertical="top" wrapText="1"/>
    </xf>
    <xf numFmtId="49" fontId="9" fillId="0" borderId="9" xfId="0" applyNumberFormat="1" applyFont="1" applyFill="1" applyBorder="1" applyAlignment="1" applyProtection="1">
      <alignment horizontal="center" vertical="top"/>
    </xf>
    <xf numFmtId="49" fontId="9" fillId="2" borderId="8" xfId="0" applyNumberFormat="1" applyFont="1" applyFill="1" applyBorder="1" applyAlignment="1" applyProtection="1">
      <alignment horizontal="center" vertical="top"/>
    </xf>
    <xf numFmtId="49" fontId="9" fillId="2" borderId="9" xfId="0" applyNumberFormat="1" applyFont="1" applyFill="1" applyBorder="1" applyAlignment="1" applyProtection="1">
      <alignment horizontal="center" vertical="top"/>
    </xf>
    <xf numFmtId="14" fontId="9" fillId="2" borderId="9" xfId="0" applyNumberFormat="1" applyFont="1" applyFill="1" applyBorder="1" applyAlignment="1" applyProtection="1">
      <alignment horizontal="left" vertical="top"/>
    </xf>
    <xf numFmtId="14" fontId="9" fillId="2" borderId="1" xfId="0" applyNumberFormat="1" applyFont="1" applyFill="1" applyBorder="1" applyAlignment="1" applyProtection="1">
      <alignment horizontal="left" vertical="top" wrapText="1"/>
    </xf>
    <xf numFmtId="49" fontId="9" fillId="2" borderId="1" xfId="0" applyNumberFormat="1" applyFont="1" applyFill="1" applyBorder="1" applyAlignment="1" applyProtection="1">
      <alignment horizontal="center" vertical="top"/>
    </xf>
    <xf numFmtId="168" fontId="9" fillId="2" borderId="1" xfId="0" applyNumberFormat="1" applyFont="1" applyFill="1" applyBorder="1" applyAlignment="1" applyProtection="1">
      <alignment horizontal="left" vertical="top" wrapText="1"/>
    </xf>
    <xf numFmtId="14" fontId="9" fillId="2" borderId="9" xfId="0" applyNumberFormat="1" applyFont="1" applyFill="1" applyBorder="1" applyAlignment="1" applyProtection="1">
      <alignment horizontal="left" vertical="top" wrapText="1"/>
      <protection locked="0"/>
    </xf>
    <xf numFmtId="49" fontId="9" fillId="0" borderId="8" xfId="0" applyNumberFormat="1" applyFont="1" applyFill="1" applyBorder="1" applyAlignment="1" applyProtection="1">
      <alignment horizontal="center" vertical="top" wrapText="1"/>
    </xf>
    <xf numFmtId="49" fontId="9" fillId="0" borderId="9" xfId="0" applyNumberFormat="1" applyFont="1" applyBorder="1" applyAlignment="1" applyProtection="1">
      <alignment horizontal="center" vertical="top" wrapText="1"/>
    </xf>
    <xf numFmtId="49" fontId="9" fillId="0" borderId="9" xfId="0" applyNumberFormat="1" applyFont="1" applyBorder="1" applyAlignment="1" applyProtection="1">
      <alignment horizontal="left" vertical="top" wrapText="1"/>
    </xf>
    <xf numFmtId="14" fontId="9" fillId="0" borderId="12" xfId="0" applyNumberFormat="1" applyFont="1" applyFill="1" applyBorder="1" applyAlignment="1" applyProtection="1">
      <alignment horizontal="center" vertical="top" wrapText="1"/>
    </xf>
    <xf numFmtId="49" fontId="9" fillId="0" borderId="9" xfId="0" applyNumberFormat="1" applyFont="1" applyFill="1" applyBorder="1" applyAlignment="1" applyProtection="1">
      <alignment horizontal="center" vertical="top" wrapText="1"/>
    </xf>
    <xf numFmtId="14" fontId="9" fillId="0" borderId="4" xfId="0" applyNumberFormat="1" applyFont="1" applyFill="1" applyBorder="1" applyAlignment="1" applyProtection="1">
      <alignment horizontal="center" vertical="top" wrapText="1"/>
    </xf>
    <xf numFmtId="0" fontId="4" fillId="2" borderId="1" xfId="0" applyFont="1" applyFill="1" applyBorder="1" applyAlignment="1">
      <alignment horizontal="center" vertical="top" wrapText="1"/>
    </xf>
    <xf numFmtId="49" fontId="9" fillId="0" borderId="1" xfId="0" applyNumberFormat="1" applyFont="1" applyFill="1" applyBorder="1" applyAlignment="1">
      <alignment horizontal="center" vertical="top"/>
    </xf>
    <xf numFmtId="14" fontId="9" fillId="0" borderId="1" xfId="0" applyNumberFormat="1" applyFont="1" applyFill="1" applyBorder="1" applyAlignment="1" applyProtection="1">
      <alignment horizontal="left" vertical="top" wrapText="1"/>
    </xf>
    <xf numFmtId="14" fontId="9" fillId="0" borderId="9" xfId="0" applyNumberFormat="1" applyFont="1" applyFill="1" applyBorder="1" applyAlignment="1" applyProtection="1">
      <alignment horizontal="left" vertical="top" wrapText="1"/>
      <protection locked="0"/>
    </xf>
    <xf numFmtId="14" fontId="9" fillId="0" borderId="9" xfId="7" applyNumberFormat="1" applyFont="1" applyFill="1" applyBorder="1" applyAlignment="1" applyProtection="1">
      <alignment horizontal="left" vertical="top" wrapText="1"/>
      <protection locked="0"/>
    </xf>
    <xf numFmtId="49" fontId="9" fillId="0" borderId="1" xfId="0" applyNumberFormat="1" applyFont="1" applyFill="1" applyBorder="1" applyAlignment="1" applyProtection="1">
      <alignment horizontal="center" vertical="top" wrapText="1"/>
    </xf>
    <xf numFmtId="4" fontId="9" fillId="0" borderId="1" xfId="0" applyNumberFormat="1" applyFont="1" applyFill="1" applyBorder="1" applyAlignment="1" applyProtection="1">
      <alignment horizontal="center" vertical="top" wrapText="1"/>
    </xf>
    <xf numFmtId="0" fontId="4" fillId="2" borderId="1" xfId="0" applyFont="1" applyFill="1" applyBorder="1" applyAlignment="1">
      <alignment horizontal="center" vertical="top" wrapText="1"/>
    </xf>
    <xf numFmtId="2" fontId="9" fillId="2" borderId="8" xfId="0" applyNumberFormat="1" applyFont="1" applyFill="1" applyBorder="1" applyAlignment="1" applyProtection="1">
      <alignment horizontal="left" vertical="top" wrapText="1"/>
    </xf>
    <xf numFmtId="2" fontId="9" fillId="2" borderId="8" xfId="0" applyNumberFormat="1" applyFont="1" applyFill="1" applyBorder="1" applyAlignment="1">
      <alignment horizontal="left" vertical="top" wrapText="1"/>
    </xf>
    <xf numFmtId="2" fontId="9" fillId="0" borderId="8" xfId="0" applyNumberFormat="1" applyFont="1" applyFill="1" applyBorder="1" applyAlignment="1" applyProtection="1">
      <alignment horizontal="center" vertical="top" wrapText="1"/>
    </xf>
    <xf numFmtId="2" fontId="9" fillId="0" borderId="8" xfId="0" applyNumberFormat="1" applyFont="1" applyFill="1" applyBorder="1" applyAlignment="1">
      <alignment horizontal="center" vertical="top" wrapText="1"/>
    </xf>
    <xf numFmtId="0" fontId="9" fillId="2" borderId="8" xfId="0" applyFont="1" applyFill="1" applyBorder="1" applyAlignment="1" applyProtection="1">
      <alignment horizontal="center" vertical="top" wrapText="1"/>
    </xf>
    <xf numFmtId="165" fontId="9" fillId="2" borderId="8" xfId="0" applyNumberFormat="1" applyFont="1" applyFill="1" applyBorder="1" applyAlignment="1" applyProtection="1">
      <alignment horizontal="center" vertical="top"/>
    </xf>
    <xf numFmtId="0" fontId="28" fillId="0" borderId="14" xfId="0" applyFont="1" applyBorder="1" applyAlignment="1">
      <alignment vertical="top"/>
    </xf>
    <xf numFmtId="49" fontId="7" fillId="2" borderId="7" xfId="0" applyNumberFormat="1" applyFont="1" applyFill="1" applyBorder="1" applyAlignment="1">
      <alignment horizontal="left" vertical="top" wrapText="1"/>
    </xf>
    <xf numFmtId="49" fontId="7" fillId="2" borderId="7" xfId="0" applyNumberFormat="1" applyFont="1" applyFill="1" applyBorder="1" applyAlignment="1">
      <alignment horizontal="left" vertical="top"/>
    </xf>
    <xf numFmtId="49" fontId="9" fillId="2" borderId="9" xfId="0" applyNumberFormat="1" applyFont="1" applyFill="1" applyBorder="1" applyAlignment="1" applyProtection="1">
      <alignment horizontal="left" vertical="top"/>
    </xf>
    <xf numFmtId="0" fontId="9" fillId="2" borderId="9" xfId="0" applyNumberFormat="1" applyFont="1" applyFill="1" applyBorder="1" applyAlignment="1" applyProtection="1">
      <alignment horizontal="left" vertical="top" wrapText="1"/>
    </xf>
    <xf numFmtId="14" fontId="9" fillId="2" borderId="0" xfId="0" applyNumberFormat="1" applyFont="1" applyFill="1" applyBorder="1" applyAlignment="1" applyProtection="1">
      <alignment horizontal="left" vertical="top"/>
    </xf>
    <xf numFmtId="0" fontId="9" fillId="0" borderId="1" xfId="0" applyNumberFormat="1" applyFont="1" applyFill="1" applyBorder="1" applyAlignment="1" applyProtection="1">
      <alignment horizontal="left" vertical="top" wrapText="1"/>
      <protection locked="0"/>
    </xf>
    <xf numFmtId="0" fontId="9" fillId="0" borderId="1" xfId="0" applyNumberFormat="1" applyFont="1" applyFill="1" applyBorder="1" applyAlignment="1" applyProtection="1">
      <alignment horizontal="center" vertical="top" wrapText="1"/>
    </xf>
    <xf numFmtId="49" fontId="9" fillId="0" borderId="1" xfId="0" applyNumberFormat="1" applyFont="1" applyBorder="1" applyAlignment="1" applyProtection="1">
      <alignment horizontal="left" vertical="top" wrapText="1"/>
    </xf>
    <xf numFmtId="49" fontId="9" fillId="0" borderId="1" xfId="0" applyNumberFormat="1" applyFont="1" applyBorder="1" applyAlignment="1" applyProtection="1">
      <alignment horizontal="center" vertical="top" wrapText="1"/>
    </xf>
    <xf numFmtId="0" fontId="9" fillId="0" borderId="1" xfId="2" applyFont="1" applyBorder="1" applyAlignment="1">
      <alignment horizontal="left" vertical="top" wrapText="1"/>
    </xf>
    <xf numFmtId="0" fontId="9" fillId="0" borderId="1" xfId="2" applyFont="1" applyBorder="1" applyAlignment="1">
      <alignment horizontal="center" vertical="top" wrapText="1"/>
    </xf>
    <xf numFmtId="169" fontId="9" fillId="0" borderId="1" xfId="0" applyNumberFormat="1" applyFont="1" applyBorder="1" applyAlignment="1" applyProtection="1">
      <alignment horizontal="center" vertical="top"/>
    </xf>
    <xf numFmtId="43" fontId="9" fillId="0" borderId="1" xfId="0" applyNumberFormat="1" applyFont="1" applyBorder="1" applyAlignment="1" applyProtection="1">
      <alignment horizontal="center" vertical="top"/>
    </xf>
    <xf numFmtId="0" fontId="9" fillId="0" borderId="1" xfId="0" applyNumberFormat="1" applyFont="1" applyFill="1" applyBorder="1" applyAlignment="1" applyProtection="1">
      <alignment vertical="top" wrapText="1"/>
    </xf>
    <xf numFmtId="168" fontId="9" fillId="0" borderId="1" xfId="0" applyNumberFormat="1" applyFont="1" applyFill="1" applyBorder="1" applyAlignment="1" applyProtection="1">
      <alignment vertical="top" wrapText="1"/>
    </xf>
    <xf numFmtId="168" fontId="9" fillId="0" borderId="1" xfId="0" applyNumberFormat="1" applyFont="1" applyBorder="1" applyAlignment="1" applyProtection="1">
      <alignment vertical="top" wrapText="1"/>
    </xf>
    <xf numFmtId="49" fontId="9" fillId="0" borderId="1" xfId="0" applyNumberFormat="1" applyFont="1" applyFill="1" applyBorder="1" applyAlignment="1" applyProtection="1">
      <alignment vertical="top" wrapText="1"/>
    </xf>
    <xf numFmtId="14" fontId="9" fillId="0" borderId="1" xfId="0" applyNumberFormat="1" applyFont="1" applyFill="1" applyBorder="1" applyAlignment="1" applyProtection="1">
      <alignment vertical="top" wrapText="1"/>
      <protection locked="0"/>
    </xf>
    <xf numFmtId="14" fontId="10" fillId="0" borderId="1" xfId="0" applyNumberFormat="1" applyFont="1" applyFill="1" applyBorder="1" applyAlignment="1" applyProtection="1">
      <alignment vertical="top"/>
      <protection locked="0"/>
    </xf>
    <xf numFmtId="14" fontId="9" fillId="0" borderId="1" xfId="0" applyNumberFormat="1" applyFont="1" applyFill="1" applyBorder="1" applyAlignment="1" applyProtection="1">
      <alignment vertical="top" wrapText="1"/>
    </xf>
    <xf numFmtId="0" fontId="9" fillId="2" borderId="1" xfId="0" applyNumberFormat="1" applyFont="1" applyFill="1" applyBorder="1" applyAlignment="1" applyProtection="1">
      <alignment vertical="top" wrapText="1"/>
    </xf>
    <xf numFmtId="0" fontId="22" fillId="2" borderId="1" xfId="0" applyNumberFormat="1" applyFont="1" applyFill="1" applyBorder="1" applyAlignment="1" applyProtection="1">
      <alignment vertical="top" wrapText="1"/>
    </xf>
    <xf numFmtId="14" fontId="9" fillId="2" borderId="1" xfId="0" applyNumberFormat="1" applyFont="1" applyFill="1" applyBorder="1" applyAlignment="1" applyProtection="1">
      <alignment vertical="top"/>
    </xf>
    <xf numFmtId="0" fontId="1" fillId="2" borderId="7" xfId="0" applyFont="1" applyFill="1" applyBorder="1" applyAlignment="1">
      <alignment horizontal="center" vertical="top"/>
    </xf>
    <xf numFmtId="0" fontId="9" fillId="2" borderId="9" xfId="0" applyFont="1" applyFill="1" applyBorder="1" applyAlignment="1">
      <alignment vertical="top" wrapText="1"/>
    </xf>
    <xf numFmtId="0" fontId="9" fillId="2" borderId="1" xfId="0" applyFont="1" applyFill="1" applyBorder="1" applyAlignment="1">
      <alignment vertical="top" wrapText="1"/>
    </xf>
    <xf numFmtId="0" fontId="9" fillId="2" borderId="11" xfId="0" applyFont="1" applyFill="1" applyBorder="1" applyAlignment="1">
      <alignment vertical="top" wrapText="1"/>
    </xf>
    <xf numFmtId="0" fontId="9" fillId="2" borderId="1" xfId="0" applyFont="1" applyFill="1" applyBorder="1" applyAlignment="1">
      <alignment vertical="top"/>
    </xf>
    <xf numFmtId="0" fontId="9" fillId="0" borderId="11" xfId="0" applyNumberFormat="1" applyFont="1" applyFill="1" applyBorder="1" applyAlignment="1" applyProtection="1">
      <alignment vertical="top" wrapText="1"/>
    </xf>
    <xf numFmtId="0" fontId="1" fillId="2" borderId="0" xfId="0" applyFont="1" applyFill="1" applyAlignment="1">
      <alignment vertical="top"/>
    </xf>
    <xf numFmtId="0" fontId="1" fillId="2" borderId="0" xfId="0" applyFont="1" applyFill="1" applyAlignment="1">
      <alignment horizontal="left" vertical="top"/>
    </xf>
    <xf numFmtId="165" fontId="9" fillId="0" borderId="0" xfId="0" applyNumberFormat="1" applyFont="1" applyAlignment="1" applyProtection="1">
      <alignment vertical="top"/>
    </xf>
    <xf numFmtId="0" fontId="9" fillId="0" borderId="0" xfId="0" applyFont="1" applyAlignment="1" applyProtection="1">
      <alignment vertical="top"/>
    </xf>
    <xf numFmtId="49" fontId="9" fillId="0" borderId="0" xfId="0" applyNumberFormat="1" applyFont="1" applyAlignment="1" applyProtection="1">
      <alignment horizontal="center" vertical="top"/>
    </xf>
    <xf numFmtId="14" fontId="9" fillId="0" borderId="0" xfId="0" applyNumberFormat="1" applyFont="1" applyAlignment="1" applyProtection="1">
      <alignment horizontal="center" vertical="top"/>
    </xf>
    <xf numFmtId="0" fontId="9" fillId="0" borderId="0" xfId="0" applyNumberFormat="1" applyFont="1" applyAlignment="1" applyProtection="1">
      <alignment vertical="top" wrapText="1"/>
    </xf>
    <xf numFmtId="0" fontId="3" fillId="2" borderId="0" xfId="0" applyFont="1" applyFill="1" applyAlignment="1">
      <alignment vertical="top"/>
    </xf>
    <xf numFmtId="14" fontId="9" fillId="0" borderId="0" xfId="0" applyNumberFormat="1" applyFont="1" applyAlignment="1" applyProtection="1">
      <alignment vertical="top"/>
    </xf>
    <xf numFmtId="0" fontId="2" fillId="2" borderId="0" xfId="0" applyFont="1" applyFill="1" applyAlignment="1">
      <alignment vertical="top"/>
    </xf>
    <xf numFmtId="0" fontId="4" fillId="2" borderId="1" xfId="0" applyFont="1" applyFill="1" applyBorder="1" applyAlignment="1">
      <alignment horizontal="left" vertical="top" wrapText="1"/>
    </xf>
    <xf numFmtId="0" fontId="6" fillId="2" borderId="1" xfId="0" applyFont="1" applyFill="1" applyBorder="1" applyAlignment="1">
      <alignment vertical="top"/>
    </xf>
    <xf numFmtId="0" fontId="6" fillId="2" borderId="1" xfId="0" applyFont="1" applyFill="1" applyBorder="1" applyAlignment="1">
      <alignment horizontal="left" vertical="top"/>
    </xf>
    <xf numFmtId="0" fontId="3" fillId="2" borderId="1" xfId="0" applyFont="1" applyFill="1" applyBorder="1" applyAlignment="1">
      <alignment horizontal="left" vertical="top"/>
    </xf>
    <xf numFmtId="49" fontId="13"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0" fontId="9" fillId="2" borderId="1" xfId="0" applyFont="1" applyFill="1" applyBorder="1" applyAlignment="1">
      <alignment horizontal="center" vertical="top"/>
    </xf>
    <xf numFmtId="0" fontId="9" fillId="2" borderId="1" xfId="0" applyFont="1" applyFill="1" applyBorder="1" applyAlignment="1">
      <alignment horizontal="left" vertical="top" wrapText="1"/>
    </xf>
    <xf numFmtId="14" fontId="9" fillId="2" borderId="1" xfId="0" applyNumberFormat="1" applyFont="1" applyFill="1" applyBorder="1" applyAlignment="1">
      <alignment horizontal="center" vertical="top"/>
    </xf>
    <xf numFmtId="0" fontId="9" fillId="0" borderId="1" xfId="0" applyFont="1" applyFill="1" applyBorder="1" applyAlignment="1">
      <alignment vertical="top" wrapText="1"/>
    </xf>
    <xf numFmtId="49" fontId="7" fillId="0" borderId="1" xfId="0" applyNumberFormat="1" applyFont="1" applyFill="1" applyBorder="1" applyAlignment="1">
      <alignment horizontal="center" vertical="top"/>
    </xf>
    <xf numFmtId="4" fontId="7" fillId="2" borderId="1" xfId="0" applyNumberFormat="1" applyFont="1" applyFill="1" applyBorder="1" applyAlignment="1">
      <alignment horizontal="right" vertical="top"/>
    </xf>
    <xf numFmtId="0" fontId="9" fillId="0" borderId="8" xfId="0" applyFont="1" applyFill="1" applyBorder="1" applyAlignment="1">
      <alignment vertical="top" wrapText="1"/>
    </xf>
    <xf numFmtId="0" fontId="9" fillId="0" borderId="9" xfId="0" applyFont="1" applyFill="1" applyBorder="1" applyAlignment="1">
      <alignment vertical="top" wrapText="1"/>
    </xf>
    <xf numFmtId="49" fontId="7" fillId="2" borderId="1" xfId="0" applyNumberFormat="1" applyFont="1" applyFill="1" applyBorder="1" applyAlignment="1">
      <alignment horizontal="center" vertical="top"/>
    </xf>
    <xf numFmtId="0" fontId="9" fillId="2" borderId="8" xfId="0" applyFont="1" applyFill="1" applyBorder="1" applyAlignment="1">
      <alignment vertical="top" wrapText="1"/>
    </xf>
    <xf numFmtId="0" fontId="9" fillId="0" borderId="2" xfId="0" applyFont="1" applyFill="1" applyBorder="1" applyAlignment="1">
      <alignment vertical="top" wrapText="1"/>
    </xf>
    <xf numFmtId="49" fontId="7" fillId="2" borderId="8" xfId="0" applyNumberFormat="1" applyFont="1" applyFill="1" applyBorder="1" applyAlignment="1">
      <alignment horizontal="center" vertical="top"/>
    </xf>
    <xf numFmtId="49" fontId="7" fillId="2" borderId="8" xfId="0" applyNumberFormat="1" applyFont="1" applyFill="1" applyBorder="1" applyAlignment="1">
      <alignment horizontal="left" vertical="top" wrapText="1"/>
    </xf>
    <xf numFmtId="0" fontId="35" fillId="2" borderId="1" xfId="0" applyFont="1" applyFill="1" applyBorder="1" applyAlignment="1">
      <alignment horizontal="left" vertical="top"/>
    </xf>
    <xf numFmtId="0" fontId="13" fillId="2" borderId="7" xfId="0" applyFont="1" applyFill="1" applyBorder="1" applyAlignment="1">
      <alignment vertical="top" wrapText="1"/>
    </xf>
    <xf numFmtId="0" fontId="9" fillId="2" borderId="7" xfId="0" applyFont="1" applyFill="1" applyBorder="1" applyAlignment="1">
      <alignment vertical="top"/>
    </xf>
    <xf numFmtId="0" fontId="9" fillId="2" borderId="7" xfId="0" applyFont="1" applyFill="1" applyBorder="1" applyAlignment="1">
      <alignment horizontal="left" vertical="top" wrapText="1"/>
    </xf>
    <xf numFmtId="14" fontId="9" fillId="2" borderId="7" xfId="0" applyNumberFormat="1" applyFont="1" applyFill="1" applyBorder="1" applyAlignment="1">
      <alignment horizontal="center" vertical="top"/>
    </xf>
    <xf numFmtId="0" fontId="9" fillId="2" borderId="7" xfId="0" applyFont="1" applyFill="1" applyBorder="1" applyAlignment="1">
      <alignment horizontal="center" vertical="top"/>
    </xf>
    <xf numFmtId="49" fontId="7" fillId="2" borderId="7" xfId="0" applyNumberFormat="1" applyFont="1" applyFill="1" applyBorder="1" applyAlignment="1">
      <alignment horizontal="center" vertical="top"/>
    </xf>
    <xf numFmtId="49" fontId="7" fillId="2" borderId="10" xfId="0" applyNumberFormat="1" applyFont="1" applyFill="1" applyBorder="1" applyAlignment="1">
      <alignment horizontal="left" vertical="top"/>
    </xf>
    <xf numFmtId="0" fontId="36" fillId="2" borderId="1" xfId="0" applyFont="1" applyFill="1" applyBorder="1" applyAlignment="1">
      <alignment horizontal="left" vertical="top"/>
    </xf>
    <xf numFmtId="0" fontId="37" fillId="2" borderId="7" xfId="0" applyFont="1" applyFill="1" applyBorder="1" applyAlignment="1">
      <alignment horizontal="right" vertical="top"/>
    </xf>
    <xf numFmtId="0" fontId="10" fillId="2" borderId="7" xfId="0" applyFont="1" applyFill="1" applyBorder="1" applyAlignment="1">
      <alignment horizontal="right" vertical="top"/>
    </xf>
    <xf numFmtId="0" fontId="8" fillId="2" borderId="7" xfId="0" applyFont="1" applyFill="1" applyBorder="1" applyAlignment="1">
      <alignment horizontal="left" vertical="top"/>
    </xf>
    <xf numFmtId="0" fontId="8" fillId="2" borderId="10" xfId="0" applyFont="1" applyFill="1" applyBorder="1" applyAlignment="1">
      <alignment horizontal="left" vertical="top"/>
    </xf>
    <xf numFmtId="4" fontId="8" fillId="2" borderId="1" xfId="0" applyNumberFormat="1" applyFont="1" applyFill="1" applyBorder="1" applyAlignment="1">
      <alignment horizontal="right" vertical="top"/>
    </xf>
    <xf numFmtId="164" fontId="9" fillId="0" borderId="1" xfId="0" applyNumberFormat="1" applyFont="1" applyBorder="1" applyAlignment="1" applyProtection="1">
      <alignment horizontal="center" vertical="top"/>
    </xf>
    <xf numFmtId="0" fontId="9" fillId="0" borderId="1" xfId="0" applyFont="1" applyBorder="1" applyAlignment="1" applyProtection="1">
      <alignment vertical="top" wrapText="1"/>
    </xf>
    <xf numFmtId="165" fontId="9" fillId="0" borderId="1" xfId="0" applyNumberFormat="1" applyFont="1" applyBorder="1" applyAlignment="1" applyProtection="1">
      <alignment vertical="top"/>
    </xf>
    <xf numFmtId="0" fontId="9" fillId="0" borderId="9" xfId="0" applyNumberFormat="1" applyFont="1" applyBorder="1" applyAlignment="1" applyProtection="1">
      <alignment vertical="top" wrapText="1"/>
      <protection hidden="1"/>
    </xf>
    <xf numFmtId="14" fontId="9" fillId="0" borderId="1" xfId="0" applyNumberFormat="1" applyFont="1" applyBorder="1" applyAlignment="1" applyProtection="1">
      <alignment vertical="top"/>
    </xf>
    <xf numFmtId="14" fontId="9" fillId="0" borderId="1" xfId="0" applyNumberFormat="1" applyFont="1" applyBorder="1" applyAlignment="1" applyProtection="1">
      <alignment horizontal="left" vertical="top" wrapText="1"/>
    </xf>
    <xf numFmtId="14" fontId="9" fillId="0" borderId="1" xfId="0" applyNumberFormat="1" applyFont="1" applyBorder="1" applyAlignment="1" applyProtection="1">
      <alignment vertical="top" wrapText="1"/>
    </xf>
    <xf numFmtId="14" fontId="9" fillId="0" borderId="1" xfId="0" applyNumberFormat="1" applyFont="1" applyBorder="1" applyAlignment="1" applyProtection="1">
      <alignment horizontal="center" vertical="top"/>
    </xf>
    <xf numFmtId="49" fontId="9" fillId="0" borderId="1" xfId="0" applyNumberFormat="1" applyFont="1" applyBorder="1" applyAlignment="1" applyProtection="1">
      <alignment vertical="top"/>
    </xf>
    <xf numFmtId="49" fontId="9" fillId="0" borderId="6" xfId="0" applyNumberFormat="1" applyFont="1" applyBorder="1" applyAlignment="1" applyProtection="1">
      <alignment vertical="top" wrapText="1"/>
    </xf>
    <xf numFmtId="166" fontId="9" fillId="0" borderId="1" xfId="0" applyNumberFormat="1" applyFont="1" applyBorder="1" applyAlignment="1" applyProtection="1">
      <alignment vertical="top"/>
    </xf>
    <xf numFmtId="0" fontId="9" fillId="0" borderId="9" xfId="0" applyNumberFormat="1" applyFont="1" applyBorder="1" applyAlignment="1" applyProtection="1">
      <alignment vertical="top" wrapText="1"/>
      <protection locked="0" hidden="1"/>
    </xf>
    <xf numFmtId="0" fontId="9" fillId="0" borderId="9" xfId="0" applyNumberFormat="1" applyFont="1" applyBorder="1" applyAlignment="1" applyProtection="1">
      <alignment horizontal="left" vertical="top" wrapText="1"/>
      <protection hidden="1"/>
    </xf>
    <xf numFmtId="0" fontId="9" fillId="0" borderId="6" xfId="0" applyNumberFormat="1" applyFont="1" applyBorder="1" applyAlignment="1" applyProtection="1">
      <alignment vertical="top" wrapText="1"/>
    </xf>
    <xf numFmtId="0" fontId="9" fillId="2" borderId="1" xfId="0" applyNumberFormat="1" applyFont="1" applyFill="1" applyBorder="1" applyAlignment="1" applyProtection="1">
      <alignment vertical="top" wrapText="1"/>
      <protection locked="0"/>
    </xf>
    <xf numFmtId="0" fontId="9" fillId="2" borderId="1" xfId="0" applyNumberFormat="1" applyFont="1" applyFill="1" applyBorder="1" applyAlignment="1" applyProtection="1">
      <alignment horizontal="left" vertical="top" wrapText="1"/>
      <protection locked="0"/>
    </xf>
    <xf numFmtId="0" fontId="9" fillId="0" borderId="1" xfId="0" applyFont="1" applyBorder="1" applyAlignment="1" applyProtection="1">
      <alignment vertical="top"/>
    </xf>
    <xf numFmtId="0" fontId="9" fillId="0" borderId="1" xfId="0" applyNumberFormat="1" applyFont="1" applyBorder="1" applyAlignment="1" applyProtection="1">
      <alignment vertical="top" wrapText="1"/>
    </xf>
    <xf numFmtId="166" fontId="10" fillId="0" borderId="1" xfId="0" applyNumberFormat="1" applyFont="1" applyBorder="1" applyAlignment="1" applyProtection="1">
      <alignment vertical="top"/>
    </xf>
    <xf numFmtId="4" fontId="9" fillId="0" borderId="1" xfId="0" applyNumberFormat="1" applyFont="1" applyBorder="1" applyAlignment="1" applyProtection="1">
      <alignment vertical="top"/>
    </xf>
    <xf numFmtId="2" fontId="9" fillId="0" borderId="1" xfId="0" applyNumberFormat="1" applyFont="1" applyBorder="1" applyAlignment="1" applyProtection="1">
      <alignment vertical="top"/>
    </xf>
    <xf numFmtId="4" fontId="9" fillId="2" borderId="1" xfId="0" applyNumberFormat="1" applyFont="1" applyFill="1" applyBorder="1" applyAlignment="1" applyProtection="1">
      <alignment vertical="top"/>
    </xf>
    <xf numFmtId="4" fontId="10" fillId="0" borderId="1" xfId="0" applyNumberFormat="1" applyFont="1" applyBorder="1" applyAlignment="1" applyProtection="1">
      <alignment vertical="top"/>
    </xf>
    <xf numFmtId="165" fontId="9" fillId="0" borderId="8" xfId="0" applyNumberFormat="1" applyFont="1" applyBorder="1" applyAlignment="1" applyProtection="1">
      <alignment vertical="top"/>
    </xf>
    <xf numFmtId="0" fontId="9" fillId="0" borderId="8" xfId="0" applyFont="1" applyBorder="1" applyAlignment="1" applyProtection="1">
      <alignment vertical="top" wrapText="1"/>
    </xf>
    <xf numFmtId="49" fontId="9" fillId="0" borderId="2" xfId="0" applyNumberFormat="1" applyFont="1" applyBorder="1" applyAlignment="1" applyProtection="1">
      <alignment horizontal="center" vertical="top"/>
    </xf>
    <xf numFmtId="14" fontId="9" fillId="0" borderId="2" xfId="0" applyNumberFormat="1" applyFont="1" applyBorder="1" applyAlignment="1" applyProtection="1">
      <alignment horizontal="center" vertical="top"/>
    </xf>
    <xf numFmtId="0" fontId="9" fillId="0" borderId="2" xfId="0" applyNumberFormat="1" applyFont="1" applyBorder="1" applyAlignment="1" applyProtection="1">
      <alignment vertical="top" wrapText="1"/>
    </xf>
    <xf numFmtId="14" fontId="9" fillId="0" borderId="8" xfId="0" applyNumberFormat="1" applyFont="1" applyBorder="1" applyAlignment="1" applyProtection="1">
      <alignment horizontal="center" vertical="top"/>
    </xf>
    <xf numFmtId="14" fontId="9" fillId="0" borderId="8" xfId="0" applyNumberFormat="1" applyFont="1" applyBorder="1" applyAlignment="1" applyProtection="1">
      <alignment vertical="top"/>
    </xf>
    <xf numFmtId="0" fontId="9" fillId="0" borderId="8" xfId="0" applyFont="1" applyBorder="1" applyAlignment="1" applyProtection="1">
      <alignment vertical="top"/>
    </xf>
    <xf numFmtId="4" fontId="10" fillId="0" borderId="8" xfId="0" applyNumberFormat="1" applyFont="1" applyBorder="1" applyAlignment="1" applyProtection="1">
      <alignment vertical="top"/>
    </xf>
    <xf numFmtId="43" fontId="10" fillId="0" borderId="1" xfId="0" applyNumberFormat="1" applyFont="1" applyBorder="1" applyAlignment="1" applyProtection="1">
      <alignment vertical="top"/>
    </xf>
    <xf numFmtId="43" fontId="9" fillId="0" borderId="1" xfId="0" applyNumberFormat="1" applyFont="1" applyBorder="1" applyAlignment="1" applyProtection="1">
      <alignment vertical="top"/>
    </xf>
    <xf numFmtId="0" fontId="36" fillId="2" borderId="9" xfId="0" applyFont="1" applyFill="1" applyBorder="1" applyAlignment="1">
      <alignment horizontal="left" vertical="top"/>
    </xf>
    <xf numFmtId="49" fontId="9" fillId="0" borderId="0" xfId="0" applyNumberFormat="1" applyFont="1" applyBorder="1" applyAlignment="1" applyProtection="1">
      <alignment horizontal="center" vertical="top"/>
    </xf>
    <xf numFmtId="49" fontId="9" fillId="0" borderId="15" xfId="0" applyNumberFormat="1" applyFont="1" applyBorder="1" applyAlignment="1" applyProtection="1">
      <alignment horizontal="center" vertical="top"/>
    </xf>
    <xf numFmtId="49" fontId="9" fillId="0" borderId="11" xfId="0" applyNumberFormat="1" applyFont="1" applyBorder="1" applyAlignment="1" applyProtection="1">
      <alignment vertical="top"/>
    </xf>
    <xf numFmtId="49" fontId="9" fillId="0" borderId="11" xfId="0" applyNumberFormat="1" applyFont="1" applyBorder="1" applyAlignment="1" applyProtection="1">
      <alignment horizontal="center" vertical="top"/>
    </xf>
    <xf numFmtId="49" fontId="9" fillId="0" borderId="11" xfId="0" applyNumberFormat="1" applyFont="1" applyBorder="1" applyAlignment="1" applyProtection="1">
      <alignment vertical="top" wrapText="1"/>
    </xf>
    <xf numFmtId="43" fontId="10" fillId="0" borderId="11" xfId="0" applyNumberFormat="1" applyFont="1" applyBorder="1" applyAlignment="1" applyProtection="1">
      <alignment vertical="top"/>
    </xf>
    <xf numFmtId="43" fontId="9" fillId="0" borderId="11" xfId="0" applyNumberFormat="1" applyFont="1" applyBorder="1" applyAlignment="1" applyProtection="1">
      <alignment vertical="top"/>
    </xf>
    <xf numFmtId="14" fontId="9" fillId="0" borderId="11" xfId="0" applyNumberFormat="1" applyFont="1" applyFill="1" applyBorder="1" applyAlignment="1" applyProtection="1">
      <alignment horizontal="center" vertical="top" wrapText="1"/>
    </xf>
    <xf numFmtId="49" fontId="9" fillId="0" borderId="9" xfId="0" applyNumberFormat="1" applyFont="1" applyBorder="1" applyAlignment="1" applyProtection="1">
      <alignment vertical="top" wrapText="1"/>
    </xf>
    <xf numFmtId="0" fontId="9" fillId="0" borderId="1" xfId="0" applyNumberFormat="1" applyFont="1" applyBorder="1" applyAlignment="1" applyProtection="1">
      <alignment vertical="top"/>
    </xf>
    <xf numFmtId="11" fontId="9" fillId="0" borderId="1" xfId="0" applyNumberFormat="1" applyFont="1" applyBorder="1" applyAlignment="1" applyProtection="1">
      <alignment vertical="top" wrapText="1"/>
    </xf>
    <xf numFmtId="49" fontId="14" fillId="0" borderId="1" xfId="0" applyNumberFormat="1" applyFont="1" applyBorder="1" applyAlignment="1" applyProtection="1">
      <alignment horizontal="center" vertical="top" wrapText="1"/>
    </xf>
    <xf numFmtId="49" fontId="15" fillId="0" borderId="1" xfId="0" applyNumberFormat="1" applyFont="1" applyBorder="1" applyAlignment="1" applyProtection="1">
      <alignment vertical="top" wrapText="1"/>
    </xf>
    <xf numFmtId="49" fontId="9" fillId="0" borderId="9" xfId="0" applyNumberFormat="1" applyFont="1" applyBorder="1" applyAlignment="1" applyProtection="1">
      <alignment vertical="top"/>
    </xf>
    <xf numFmtId="2" fontId="9" fillId="0" borderId="9" xfId="0" applyNumberFormat="1" applyFont="1" applyBorder="1" applyAlignment="1" applyProtection="1">
      <alignment vertical="top"/>
    </xf>
    <xf numFmtId="49" fontId="15" fillId="0" borderId="1" xfId="0" applyNumberFormat="1" applyFont="1" applyBorder="1" applyAlignment="1" applyProtection="1">
      <alignment horizontal="center" vertical="top" wrapText="1"/>
    </xf>
    <xf numFmtId="0" fontId="9" fillId="2" borderId="1" xfId="0" applyNumberFormat="1" applyFont="1" applyFill="1" applyBorder="1" applyAlignment="1" applyProtection="1">
      <alignment vertical="top"/>
    </xf>
    <xf numFmtId="49" fontId="9" fillId="2" borderId="1" xfId="0" applyNumberFormat="1" applyFont="1" applyFill="1" applyBorder="1" applyAlignment="1" applyProtection="1">
      <alignment vertical="top" wrapText="1"/>
    </xf>
    <xf numFmtId="11" fontId="9" fillId="2" borderId="1" xfId="0" applyNumberFormat="1" applyFont="1" applyFill="1" applyBorder="1" applyAlignment="1" applyProtection="1">
      <alignment vertical="top" wrapText="1"/>
    </xf>
    <xf numFmtId="2" fontId="9" fillId="2" borderId="1" xfId="0" applyNumberFormat="1" applyFont="1" applyFill="1" applyBorder="1" applyAlignment="1" applyProtection="1">
      <alignment vertical="top"/>
    </xf>
    <xf numFmtId="0" fontId="9" fillId="0" borderId="1" xfId="0" applyNumberFormat="1" applyFont="1" applyBorder="1" applyAlignment="1" applyProtection="1">
      <alignment horizontal="center" vertical="top"/>
    </xf>
    <xf numFmtId="2" fontId="10" fillId="0" borderId="1" xfId="0" applyNumberFormat="1" applyFont="1" applyBorder="1" applyAlignment="1" applyProtection="1">
      <alignment vertical="top"/>
    </xf>
    <xf numFmtId="2" fontId="9" fillId="0" borderId="0" xfId="0" applyNumberFormat="1" applyFont="1" applyAlignment="1" applyProtection="1">
      <alignment vertical="top"/>
    </xf>
    <xf numFmtId="170" fontId="9" fillId="2" borderId="1" xfId="0" applyNumberFormat="1" applyFont="1" applyFill="1" applyBorder="1" applyAlignment="1" applyProtection="1">
      <alignment horizontal="center" vertical="top" wrapText="1"/>
      <protection locked="0"/>
    </xf>
    <xf numFmtId="0" fontId="9" fillId="2" borderId="1" xfId="0" applyNumberFormat="1" applyFont="1" applyFill="1" applyBorder="1" applyAlignment="1" applyProtection="1">
      <alignment horizontal="left" vertical="top" wrapText="1"/>
      <protection hidden="1"/>
    </xf>
    <xf numFmtId="0" fontId="16" fillId="2" borderId="1" xfId="0" applyNumberFormat="1" applyFont="1" applyFill="1" applyBorder="1" applyAlignment="1" applyProtection="1">
      <alignment horizontal="left" vertical="top" wrapText="1"/>
    </xf>
    <xf numFmtId="49" fontId="16" fillId="2" borderId="1" xfId="0" applyNumberFormat="1" applyFont="1" applyFill="1" applyBorder="1" applyAlignment="1" applyProtection="1">
      <alignment horizontal="center" vertical="top" wrapText="1"/>
    </xf>
    <xf numFmtId="14" fontId="16" fillId="2" borderId="1" xfId="0" applyNumberFormat="1" applyFont="1" applyFill="1" applyBorder="1" applyAlignment="1" applyProtection="1">
      <alignment horizontal="center" vertical="top" wrapText="1"/>
    </xf>
    <xf numFmtId="0" fontId="16" fillId="2" borderId="1" xfId="3" applyFont="1" applyFill="1" applyBorder="1" applyAlignment="1">
      <alignment vertical="top" wrapText="1"/>
    </xf>
    <xf numFmtId="49" fontId="16" fillId="2" borderId="1" xfId="4" applyNumberFormat="1" applyFont="1" applyFill="1" applyBorder="1" applyAlignment="1">
      <alignment horizontal="center" vertical="top"/>
    </xf>
    <xf numFmtId="171" fontId="16" fillId="2" borderId="1" xfId="5" applyNumberFormat="1" applyFont="1" applyFill="1" applyBorder="1" applyAlignment="1" applyProtection="1">
      <alignment horizontal="left" vertical="top" wrapText="1"/>
      <protection hidden="1"/>
    </xf>
    <xf numFmtId="4" fontId="9" fillId="2" borderId="1" xfId="4" applyNumberFormat="1" applyFont="1" applyFill="1" applyBorder="1" applyAlignment="1">
      <alignment horizontal="center" vertical="top"/>
    </xf>
    <xf numFmtId="4" fontId="9" fillId="0" borderId="1" xfId="4" applyNumberFormat="1" applyFont="1" applyFill="1" applyBorder="1" applyAlignment="1">
      <alignment horizontal="center" vertical="top"/>
    </xf>
    <xf numFmtId="49" fontId="16" fillId="0" borderId="1" xfId="4" applyNumberFormat="1" applyFont="1" applyFill="1" applyBorder="1" applyAlignment="1">
      <alignment horizontal="center" vertical="top"/>
    </xf>
    <xf numFmtId="171" fontId="16" fillId="0" borderId="1" xfId="5" applyNumberFormat="1" applyFont="1" applyFill="1" applyBorder="1" applyAlignment="1" applyProtection="1">
      <alignment horizontal="left" vertical="top" wrapText="1"/>
      <protection hidden="1"/>
    </xf>
    <xf numFmtId="170" fontId="9" fillId="0" borderId="1" xfId="0"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horizontal="left" vertical="top" wrapText="1"/>
      <protection hidden="1"/>
    </xf>
    <xf numFmtId="0" fontId="16" fillId="0" borderId="1" xfId="0" applyNumberFormat="1" applyFont="1" applyFill="1" applyBorder="1" applyAlignment="1" applyProtection="1">
      <alignment horizontal="left" vertical="top" wrapText="1"/>
    </xf>
    <xf numFmtId="49" fontId="16" fillId="0" borderId="1" xfId="0" applyNumberFormat="1" applyFont="1" applyFill="1" applyBorder="1" applyAlignment="1" applyProtection="1">
      <alignment horizontal="center" vertical="top" wrapText="1"/>
    </xf>
    <xf numFmtId="14" fontId="16" fillId="0" borderId="1" xfId="0" applyNumberFormat="1" applyFont="1" applyFill="1" applyBorder="1" applyAlignment="1" applyProtection="1">
      <alignment horizontal="center" vertical="top" wrapText="1"/>
    </xf>
    <xf numFmtId="0" fontId="16" fillId="0" borderId="1" xfId="3" applyFont="1" applyFill="1" applyBorder="1" applyAlignment="1">
      <alignment vertical="top" wrapText="1"/>
    </xf>
    <xf numFmtId="0" fontId="16" fillId="2" borderId="1" xfId="0" applyNumberFormat="1" applyFont="1" applyFill="1" applyBorder="1" applyAlignment="1" applyProtection="1">
      <alignment vertical="top" wrapText="1"/>
    </xf>
    <xf numFmtId="0" fontId="16" fillId="0" borderId="1" xfId="4" applyFont="1" applyFill="1" applyBorder="1" applyAlignment="1">
      <alignment horizontal="left" vertical="top" wrapText="1"/>
    </xf>
    <xf numFmtId="0" fontId="16" fillId="0" borderId="1" xfId="0" applyNumberFormat="1" applyFont="1" applyFill="1" applyBorder="1" applyAlignment="1" applyProtection="1">
      <alignment vertical="top" wrapText="1"/>
    </xf>
    <xf numFmtId="165" fontId="9" fillId="2" borderId="1" xfId="0" applyNumberFormat="1" applyFont="1" applyFill="1" applyBorder="1" applyAlignment="1" applyProtection="1">
      <alignment horizontal="center" vertical="top"/>
    </xf>
    <xf numFmtId="0" fontId="9" fillId="2" borderId="1" xfId="0" applyFont="1" applyFill="1" applyBorder="1" applyAlignment="1" applyProtection="1">
      <alignment horizontal="left" vertical="top" wrapText="1"/>
    </xf>
    <xf numFmtId="49" fontId="16" fillId="2" borderId="1" xfId="0" applyNumberFormat="1" applyFont="1" applyFill="1" applyBorder="1" applyAlignment="1" applyProtection="1">
      <alignment horizontal="left" vertical="top" wrapText="1"/>
    </xf>
    <xf numFmtId="14" fontId="16" fillId="2" borderId="1" xfId="0" applyNumberFormat="1" applyFont="1" applyFill="1" applyBorder="1" applyAlignment="1" applyProtection="1">
      <alignment horizontal="left" vertical="top" wrapText="1"/>
    </xf>
    <xf numFmtId="171" fontId="16" fillId="0" borderId="1" xfId="5" applyNumberFormat="1" applyFont="1" applyFill="1" applyBorder="1" applyAlignment="1" applyProtection="1">
      <alignment horizontal="center" vertical="top" wrapText="1"/>
      <protection hidden="1"/>
    </xf>
    <xf numFmtId="14" fontId="16" fillId="0" borderId="1" xfId="0" applyNumberFormat="1" applyFont="1" applyBorder="1" applyAlignment="1" applyProtection="1">
      <alignment horizontal="center" vertical="top" wrapText="1"/>
    </xf>
    <xf numFmtId="165" fontId="9" fillId="0" borderId="1" xfId="0" applyNumberFormat="1" applyFont="1" applyBorder="1" applyAlignment="1" applyProtection="1">
      <alignment horizontal="center" vertical="top"/>
    </xf>
    <xf numFmtId="49" fontId="16" fillId="0" borderId="1" xfId="0" applyNumberFormat="1" applyFont="1" applyBorder="1" applyAlignment="1" applyProtection="1">
      <alignment horizontal="center" vertical="top" wrapText="1"/>
    </xf>
    <xf numFmtId="14" fontId="16" fillId="0" borderId="1" xfId="3" applyNumberFormat="1" applyFont="1" applyBorder="1" applyAlignment="1">
      <alignment vertical="top" wrapText="1"/>
    </xf>
    <xf numFmtId="49" fontId="10" fillId="0" borderId="6" xfId="0" applyNumberFormat="1" applyFont="1" applyBorder="1" applyAlignment="1" applyProtection="1">
      <alignment vertical="top"/>
    </xf>
    <xf numFmtId="49" fontId="9" fillId="0" borderId="7" xfId="0" applyNumberFormat="1" applyFont="1" applyBorder="1" applyAlignment="1" applyProtection="1">
      <alignment vertical="top"/>
    </xf>
    <xf numFmtId="49" fontId="9" fillId="0" borderId="10" xfId="0" applyNumberFormat="1" applyFont="1" applyBorder="1" applyAlignment="1" applyProtection="1">
      <alignment vertical="top"/>
    </xf>
    <xf numFmtId="14" fontId="16" fillId="0" borderId="1" xfId="0" applyNumberFormat="1" applyFont="1" applyBorder="1" applyAlignment="1" applyProtection="1">
      <alignment horizontal="left" vertical="top" wrapText="1"/>
    </xf>
    <xf numFmtId="0" fontId="16" fillId="0" borderId="1" xfId="3" applyFont="1" applyBorder="1" applyAlignment="1">
      <alignment vertical="top" wrapText="1"/>
    </xf>
    <xf numFmtId="49" fontId="19" fillId="0" borderId="1" xfId="0" applyNumberFormat="1" applyFont="1" applyBorder="1" applyAlignment="1" applyProtection="1">
      <alignment horizontal="center" vertical="top" wrapText="1"/>
    </xf>
    <xf numFmtId="14" fontId="19" fillId="0" borderId="1" xfId="0" applyNumberFormat="1" applyFont="1" applyBorder="1" applyAlignment="1" applyProtection="1">
      <alignment horizontal="center" vertical="top" wrapText="1"/>
    </xf>
    <xf numFmtId="14" fontId="19" fillId="0" borderId="1" xfId="0" applyNumberFormat="1" applyFont="1" applyBorder="1" applyAlignment="1" applyProtection="1">
      <alignment horizontal="center" vertical="top"/>
    </xf>
    <xf numFmtId="0" fontId="19" fillId="0" borderId="1" xfId="0" applyFont="1" applyBorder="1" applyAlignment="1" applyProtection="1">
      <alignment horizontal="left" vertical="top"/>
    </xf>
    <xf numFmtId="0" fontId="19" fillId="0" borderId="1" xfId="0" applyFont="1" applyBorder="1" applyAlignment="1" applyProtection="1">
      <alignment horizontal="center" vertical="top"/>
    </xf>
    <xf numFmtId="4" fontId="10" fillId="0" borderId="1" xfId="0" applyNumberFormat="1" applyFont="1" applyBorder="1" applyAlignment="1" applyProtection="1">
      <alignment horizontal="center" vertical="top"/>
    </xf>
    <xf numFmtId="0" fontId="9" fillId="2" borderId="1" xfId="0" applyFont="1" applyFill="1" applyBorder="1" applyAlignment="1" applyProtection="1">
      <alignment vertical="top" wrapText="1"/>
    </xf>
    <xf numFmtId="165" fontId="9" fillId="2" borderId="1" xfId="0" applyNumberFormat="1" applyFont="1" applyFill="1" applyBorder="1" applyAlignment="1" applyProtection="1">
      <alignment vertical="top"/>
    </xf>
    <xf numFmtId="14" fontId="9" fillId="2" borderId="1" xfId="0" applyNumberFormat="1" applyFont="1" applyFill="1" applyBorder="1" applyAlignment="1" applyProtection="1">
      <alignment horizontal="center" vertical="top" wrapText="1"/>
    </xf>
    <xf numFmtId="14" fontId="9" fillId="2" borderId="1" xfId="0" applyNumberFormat="1" applyFont="1" applyFill="1" applyBorder="1" applyAlignment="1" applyProtection="1">
      <alignment horizontal="center" vertical="top"/>
    </xf>
    <xf numFmtId="164" fontId="9" fillId="0" borderId="1" xfId="5" applyNumberFormat="1"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top" wrapText="1"/>
    </xf>
    <xf numFmtId="173" fontId="9" fillId="0" borderId="1" xfId="0" applyNumberFormat="1" applyFont="1" applyFill="1" applyBorder="1" applyAlignment="1" applyProtection="1">
      <alignment horizontal="center" vertical="top"/>
      <protection locked="0"/>
    </xf>
    <xf numFmtId="0" fontId="9" fillId="0" borderId="1" xfId="0" applyNumberFormat="1" applyFont="1" applyFill="1" applyBorder="1" applyAlignment="1" applyProtection="1">
      <alignment horizontal="center" vertical="top" wrapText="1"/>
      <protection hidden="1"/>
    </xf>
    <xf numFmtId="14" fontId="9" fillId="0" borderId="1" xfId="7" applyNumberFormat="1" applyFont="1" applyFill="1" applyBorder="1" applyAlignment="1" applyProtection="1">
      <alignment horizontal="center" vertical="top" wrapText="1"/>
      <protection locked="0"/>
    </xf>
    <xf numFmtId="49" fontId="9" fillId="0" borderId="1" xfId="8" applyNumberFormat="1"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top"/>
    </xf>
    <xf numFmtId="14" fontId="9" fillId="0" borderId="9" xfId="0" applyNumberFormat="1" applyFont="1" applyFill="1" applyBorder="1" applyAlignment="1" applyProtection="1">
      <alignment horizontal="center" vertical="top" wrapText="1"/>
      <protection locked="0"/>
    </xf>
    <xf numFmtId="14" fontId="9" fillId="0" borderId="9" xfId="7" applyNumberFormat="1" applyFont="1" applyFill="1" applyBorder="1" applyAlignment="1" applyProtection="1">
      <alignment horizontal="center" vertical="top" wrapText="1"/>
      <protection locked="0"/>
    </xf>
    <xf numFmtId="164" fontId="9" fillId="0" borderId="1" xfId="0" applyNumberFormat="1" applyFont="1" applyFill="1" applyBorder="1" applyAlignment="1" applyProtection="1">
      <alignment horizontal="center" vertical="top" wrapText="1"/>
    </xf>
    <xf numFmtId="168" fontId="9" fillId="0" borderId="1" xfId="0" applyNumberFormat="1" applyFont="1" applyFill="1" applyBorder="1" applyAlignment="1" applyProtection="1">
      <alignment horizontal="center" vertical="top" wrapText="1"/>
    </xf>
    <xf numFmtId="173" fontId="9" fillId="0" borderId="8" xfId="0" applyNumberFormat="1" applyFont="1" applyFill="1" applyBorder="1" applyAlignment="1" applyProtection="1">
      <alignment horizontal="center" vertical="top"/>
      <protection locked="0"/>
    </xf>
    <xf numFmtId="0" fontId="9" fillId="0" borderId="8" xfId="0" applyNumberFormat="1" applyFont="1" applyFill="1" applyBorder="1" applyAlignment="1" applyProtection="1">
      <alignment horizontal="center" vertical="top" wrapText="1"/>
      <protection hidden="1"/>
    </xf>
    <xf numFmtId="14" fontId="9" fillId="0" borderId="8" xfId="7" applyNumberFormat="1" applyFont="1" applyFill="1" applyBorder="1" applyAlignment="1" applyProtection="1">
      <alignment horizontal="center" vertical="top" wrapText="1"/>
      <protection locked="0"/>
    </xf>
    <xf numFmtId="14" fontId="9" fillId="0" borderId="11" xfId="7" applyNumberFormat="1" applyFont="1" applyFill="1" applyBorder="1" applyAlignment="1" applyProtection="1">
      <alignment horizontal="center" vertical="top" wrapText="1"/>
      <protection locked="0"/>
    </xf>
    <xf numFmtId="173" fontId="9" fillId="0" borderId="1" xfId="7" applyNumberFormat="1" applyFont="1" applyFill="1" applyBorder="1" applyAlignment="1" applyProtection="1">
      <alignment horizontal="center" vertical="top" wrapText="1"/>
      <protection locked="0"/>
    </xf>
    <xf numFmtId="0" fontId="9" fillId="0" borderId="1" xfId="7" applyNumberFormat="1" applyFont="1" applyFill="1" applyBorder="1" applyAlignment="1" applyProtection="1">
      <alignment horizontal="center" vertical="top" wrapText="1"/>
      <protection hidden="1"/>
    </xf>
    <xf numFmtId="174" fontId="9" fillId="0" borderId="1" xfId="1" applyNumberFormat="1" applyFont="1" applyFill="1" applyBorder="1" applyAlignment="1" applyProtection="1">
      <alignment horizontal="center" vertical="top"/>
    </xf>
    <xf numFmtId="164" fontId="9" fillId="0" borderId="9" xfId="5" applyNumberFormat="1" applyFont="1" applyFill="1" applyBorder="1" applyAlignment="1" applyProtection="1">
      <alignment horizontal="center" vertical="top" wrapText="1"/>
      <protection hidden="1"/>
    </xf>
    <xf numFmtId="173" fontId="9" fillId="0" borderId="9" xfId="0" applyNumberFormat="1" applyFont="1" applyFill="1" applyBorder="1" applyAlignment="1" applyProtection="1">
      <alignment horizontal="center" vertical="top"/>
      <protection locked="0"/>
    </xf>
    <xf numFmtId="0" fontId="9" fillId="0" borderId="9" xfId="0" applyNumberFormat="1" applyFont="1" applyFill="1" applyBorder="1" applyAlignment="1" applyProtection="1">
      <alignment horizontal="center" vertical="top" wrapText="1"/>
      <protection hidden="1"/>
    </xf>
    <xf numFmtId="49" fontId="9" fillId="0" borderId="9" xfId="8" applyNumberFormat="1" applyFont="1" applyFill="1" applyBorder="1" applyAlignment="1" applyProtection="1">
      <alignment horizontal="center" vertical="top" wrapText="1"/>
      <protection hidden="1"/>
    </xf>
    <xf numFmtId="172" fontId="9" fillId="0" borderId="9" xfId="0" applyNumberFormat="1" applyFont="1" applyFill="1" applyBorder="1" applyAlignment="1" applyProtection="1">
      <alignment horizontal="center" vertical="top"/>
      <protection locked="0"/>
    </xf>
    <xf numFmtId="174" fontId="9" fillId="0" borderId="9" xfId="1" applyNumberFormat="1" applyFont="1" applyFill="1" applyBorder="1" applyAlignment="1" applyProtection="1">
      <alignment horizontal="center" vertical="top"/>
    </xf>
    <xf numFmtId="174" fontId="9" fillId="0" borderId="1" xfId="1" applyNumberFormat="1" applyFont="1" applyFill="1" applyBorder="1" applyAlignment="1" applyProtection="1">
      <alignment horizontal="center" vertical="top"/>
      <protection hidden="1"/>
    </xf>
    <xf numFmtId="167" fontId="9" fillId="0" borderId="1" xfId="0" applyNumberFormat="1" applyFont="1" applyFill="1" applyBorder="1" applyAlignment="1" applyProtection="1">
      <alignment horizontal="center" vertical="top" wrapText="1"/>
      <protection hidden="1"/>
    </xf>
    <xf numFmtId="172" fontId="9" fillId="0" borderId="1" xfId="0" applyNumberFormat="1" applyFont="1" applyFill="1" applyBorder="1" applyAlignment="1" applyProtection="1">
      <alignment horizontal="center" vertical="top" wrapText="1"/>
      <protection hidden="1"/>
    </xf>
    <xf numFmtId="14" fontId="9" fillId="0" borderId="1" xfId="4" applyNumberFormat="1" applyFont="1" applyFill="1" applyBorder="1" applyAlignment="1" applyProtection="1">
      <alignment horizontal="center" vertical="top" wrapText="1"/>
    </xf>
    <xf numFmtId="14" fontId="9" fillId="0" borderId="1" xfId="9" applyNumberFormat="1" applyFont="1" applyFill="1" applyBorder="1" applyAlignment="1" applyProtection="1">
      <alignment horizontal="center" vertical="top" wrapText="1"/>
    </xf>
    <xf numFmtId="14" fontId="9" fillId="0" borderId="8" xfId="0" applyNumberFormat="1" applyFont="1" applyFill="1" applyBorder="1" applyAlignment="1" applyProtection="1">
      <alignment horizontal="center" vertical="top"/>
      <protection locked="0"/>
    </xf>
    <xf numFmtId="14" fontId="9" fillId="0" borderId="2" xfId="0" applyNumberFormat="1" applyFont="1" applyFill="1" applyBorder="1" applyAlignment="1" applyProtection="1">
      <alignment horizontal="center" vertical="top" wrapText="1"/>
    </xf>
    <xf numFmtId="14" fontId="9" fillId="0" borderId="2" xfId="0" applyNumberFormat="1" applyFont="1" applyFill="1" applyBorder="1" applyAlignment="1" applyProtection="1">
      <alignment horizontal="center" vertical="top"/>
      <protection locked="0"/>
    </xf>
    <xf numFmtId="14" fontId="9" fillId="0" borderId="2" xfId="7" applyNumberFormat="1" applyFont="1" applyFill="1" applyBorder="1" applyAlignment="1" applyProtection="1">
      <alignment horizontal="center" vertical="top" wrapText="1"/>
      <protection locked="0"/>
    </xf>
    <xf numFmtId="14" fontId="9" fillId="0" borderId="2" xfId="0" applyNumberFormat="1" applyFont="1" applyFill="1" applyBorder="1" applyAlignment="1" applyProtection="1">
      <alignment vertical="top" wrapText="1"/>
    </xf>
    <xf numFmtId="14" fontId="9" fillId="0" borderId="12" xfId="0" applyNumberFormat="1" applyFont="1" applyFill="1" applyBorder="1" applyAlignment="1" applyProtection="1">
      <alignment vertical="top" wrapText="1"/>
    </xf>
    <xf numFmtId="14" fontId="9" fillId="0" borderId="4" xfId="0" applyNumberFormat="1" applyFont="1" applyFill="1" applyBorder="1" applyAlignment="1" applyProtection="1">
      <alignment vertical="top" wrapText="1"/>
    </xf>
    <xf numFmtId="0" fontId="9" fillId="0" borderId="1" xfId="0" applyFont="1" applyFill="1" applyBorder="1" applyAlignment="1" applyProtection="1">
      <alignment horizontal="center" vertical="top" wrapText="1"/>
      <protection locked="0"/>
    </xf>
    <xf numFmtId="0" fontId="9" fillId="0" borderId="1" xfId="0" applyFont="1" applyFill="1" applyBorder="1" applyAlignment="1" applyProtection="1">
      <alignment horizontal="center" vertical="top" textRotation="90" wrapText="1"/>
    </xf>
    <xf numFmtId="175" fontId="9" fillId="0" borderId="1" xfId="5" applyNumberFormat="1" applyFont="1" applyFill="1" applyBorder="1" applyAlignment="1" applyProtection="1">
      <alignment horizontal="center" vertical="top" wrapText="1"/>
      <protection hidden="1"/>
    </xf>
    <xf numFmtId="172" fontId="10" fillId="0" borderId="1" xfId="0" applyNumberFormat="1" applyFont="1" applyFill="1" applyBorder="1" applyAlignment="1" applyProtection="1">
      <alignment horizontal="center" vertical="top"/>
      <protection locked="0"/>
    </xf>
    <xf numFmtId="164" fontId="9" fillId="0" borderId="1" xfId="8" applyNumberFormat="1" applyFont="1" applyFill="1" applyBorder="1" applyAlignment="1" applyProtection="1">
      <alignment horizontal="center" vertical="top" wrapText="1"/>
      <protection hidden="1"/>
    </xf>
    <xf numFmtId="170" fontId="9" fillId="0" borderId="1" xfId="0" applyNumberFormat="1" applyFont="1" applyFill="1" applyBorder="1" applyAlignment="1">
      <alignment horizontal="center" vertical="top"/>
    </xf>
    <xf numFmtId="14" fontId="9" fillId="0" borderId="1" xfId="0" applyNumberFormat="1" applyFont="1" applyFill="1" applyBorder="1" applyAlignment="1" applyProtection="1">
      <alignment vertical="top"/>
      <protection locked="0"/>
    </xf>
    <xf numFmtId="14" fontId="9" fillId="0" borderId="1" xfId="7" applyNumberFormat="1" applyFont="1" applyFill="1" applyBorder="1" applyAlignment="1" applyProtection="1">
      <alignment vertical="top" wrapText="1"/>
      <protection locked="0"/>
    </xf>
    <xf numFmtId="175" fontId="9" fillId="0" borderId="1" xfId="8" applyNumberFormat="1" applyFont="1" applyFill="1" applyBorder="1" applyAlignment="1" applyProtection="1">
      <alignment horizontal="center" vertical="top" wrapText="1"/>
      <protection hidden="1"/>
    </xf>
    <xf numFmtId="2" fontId="9" fillId="0" borderId="1" xfId="0" applyNumberFormat="1" applyFont="1" applyFill="1" applyBorder="1" applyAlignment="1" applyProtection="1">
      <alignment horizontal="center" vertical="top"/>
    </xf>
    <xf numFmtId="164" fontId="9" fillId="0" borderId="1" xfId="0" applyNumberFormat="1" applyFont="1" applyFill="1" applyBorder="1" applyAlignment="1" applyProtection="1">
      <alignment vertical="top" wrapText="1"/>
    </xf>
    <xf numFmtId="164" fontId="9" fillId="0" borderId="1" xfId="0" applyNumberFormat="1" applyFont="1" applyFill="1" applyBorder="1" applyAlignment="1" applyProtection="1">
      <alignment horizontal="center" vertical="top" wrapText="1"/>
      <protection hidden="1"/>
    </xf>
    <xf numFmtId="164" fontId="9" fillId="0" borderId="1" xfId="0" applyNumberFormat="1" applyFont="1" applyFill="1" applyBorder="1" applyAlignment="1" applyProtection="1">
      <alignment horizontal="center" vertical="top"/>
    </xf>
    <xf numFmtId="173" fontId="9" fillId="0" borderId="1" xfId="0" applyNumberFormat="1" applyFont="1" applyFill="1" applyBorder="1" applyAlignment="1" applyProtection="1">
      <alignment vertical="top"/>
      <protection locked="0"/>
    </xf>
    <xf numFmtId="0" fontId="9" fillId="0" borderId="1" xfId="0" applyNumberFormat="1" applyFont="1" applyFill="1" applyBorder="1" applyAlignment="1" applyProtection="1">
      <alignment vertical="top" wrapText="1"/>
      <protection hidden="1"/>
    </xf>
    <xf numFmtId="175" fontId="9" fillId="0" borderId="1" xfId="8" applyNumberFormat="1" applyFont="1" applyFill="1" applyBorder="1" applyAlignment="1" applyProtection="1">
      <alignment vertical="top" wrapText="1"/>
      <protection hidden="1"/>
    </xf>
    <xf numFmtId="164" fontId="9" fillId="0" borderId="1" xfId="8" applyNumberFormat="1" applyFont="1" applyFill="1" applyBorder="1" applyAlignment="1" applyProtection="1">
      <alignment vertical="top" wrapText="1"/>
      <protection hidden="1"/>
    </xf>
    <xf numFmtId="0" fontId="9" fillId="0" borderId="9" xfId="0" applyNumberFormat="1" applyFont="1" applyFill="1" applyBorder="1" applyAlignment="1" applyProtection="1">
      <alignment horizontal="center" vertical="top" wrapText="1"/>
    </xf>
    <xf numFmtId="172" fontId="10" fillId="0" borderId="0" xfId="0" applyNumberFormat="1" applyFont="1" applyFill="1" applyBorder="1" applyAlignment="1" applyProtection="1">
      <alignment horizontal="center" vertical="top"/>
      <protection locked="0"/>
    </xf>
    <xf numFmtId="0" fontId="9" fillId="0" borderId="1" xfId="0" applyFont="1" applyBorder="1" applyAlignment="1">
      <alignment horizontal="justify" vertical="top" wrapText="1"/>
    </xf>
    <xf numFmtId="0" fontId="9" fillId="2" borderId="9" xfId="0" applyNumberFormat="1" applyFont="1" applyFill="1" applyBorder="1" applyAlignment="1" applyProtection="1">
      <alignment horizontal="center" vertical="top" wrapText="1"/>
      <protection hidden="1"/>
    </xf>
    <xf numFmtId="14" fontId="9" fillId="2" borderId="9" xfId="0" applyNumberFormat="1" applyFont="1" applyFill="1" applyBorder="1" applyAlignment="1" applyProtection="1">
      <alignment horizontal="center" vertical="top"/>
      <protection locked="0"/>
    </xf>
    <xf numFmtId="49" fontId="9" fillId="0" borderId="0" xfId="0" applyNumberFormat="1" applyFont="1" applyFill="1" applyAlignment="1">
      <alignment horizontal="center" vertical="top"/>
    </xf>
    <xf numFmtId="177" fontId="9" fillId="2" borderId="1" xfId="0" applyNumberFormat="1" applyFont="1" applyFill="1" applyBorder="1" applyAlignment="1">
      <alignment horizontal="center" vertical="top" wrapText="1"/>
    </xf>
    <xf numFmtId="177" fontId="9" fillId="2" borderId="1" xfId="8" applyNumberFormat="1" applyFont="1" applyFill="1" applyBorder="1" applyAlignment="1" applyProtection="1">
      <alignment horizontal="center" vertical="top" wrapText="1"/>
      <protection hidden="1"/>
    </xf>
    <xf numFmtId="178" fontId="20" fillId="2" borderId="1" xfId="8" applyNumberFormat="1" applyFont="1" applyFill="1" applyBorder="1" applyAlignment="1" applyProtection="1">
      <alignment vertical="top"/>
      <protection hidden="1"/>
    </xf>
    <xf numFmtId="4" fontId="20" fillId="2" borderId="1" xfId="8" applyNumberFormat="1" applyFont="1" applyFill="1" applyBorder="1" applyAlignment="1" applyProtection="1">
      <alignment vertical="top"/>
      <protection hidden="1"/>
    </xf>
    <xf numFmtId="0" fontId="9" fillId="0" borderId="9" xfId="0" applyFont="1" applyBorder="1" applyAlignment="1" applyProtection="1">
      <alignment vertical="top" wrapText="1"/>
      <protection locked="0"/>
    </xf>
    <xf numFmtId="49" fontId="9" fillId="0" borderId="1" xfId="0" applyNumberFormat="1" applyFont="1" applyFill="1" applyBorder="1" applyAlignment="1">
      <alignment horizontal="center" vertical="top" wrapText="1"/>
    </xf>
    <xf numFmtId="171" fontId="9" fillId="2" borderId="1" xfId="8" applyNumberFormat="1" applyFont="1" applyFill="1" applyBorder="1" applyAlignment="1" applyProtection="1">
      <alignment horizontal="center" vertical="top" wrapText="1"/>
      <protection hidden="1"/>
    </xf>
    <xf numFmtId="179" fontId="9" fillId="0" borderId="1" xfId="8" applyNumberFormat="1" applyFont="1" applyFill="1" applyBorder="1" applyAlignment="1" applyProtection="1">
      <alignment horizontal="center" vertical="top"/>
      <protection hidden="1"/>
    </xf>
    <xf numFmtId="49" fontId="9" fillId="0" borderId="1" xfId="0" applyNumberFormat="1" applyFont="1" applyFill="1" applyBorder="1" applyAlignment="1">
      <alignment vertical="top"/>
    </xf>
    <xf numFmtId="49" fontId="20" fillId="0" borderId="1" xfId="0" applyNumberFormat="1" applyFont="1" applyFill="1" applyBorder="1" applyAlignment="1">
      <alignment horizontal="center" vertical="top" wrapText="1"/>
    </xf>
    <xf numFmtId="4" fontId="9" fillId="2" borderId="1" xfId="0" applyNumberFormat="1" applyFont="1" applyFill="1" applyBorder="1" applyAlignment="1">
      <alignment horizontal="center" vertical="top"/>
    </xf>
    <xf numFmtId="4" fontId="9" fillId="0" borderId="1" xfId="0" applyNumberFormat="1" applyFont="1" applyFill="1" applyBorder="1" applyAlignment="1" applyProtection="1">
      <alignment horizontal="center" vertical="top"/>
    </xf>
    <xf numFmtId="177" fontId="20" fillId="2" borderId="1" xfId="0" applyNumberFormat="1" applyFont="1" applyFill="1" applyBorder="1" applyAlignment="1">
      <alignment horizontal="center" vertical="top" wrapText="1"/>
    </xf>
    <xf numFmtId="177" fontId="20" fillId="2" borderId="1" xfId="8" applyNumberFormat="1" applyFont="1" applyFill="1" applyBorder="1" applyAlignment="1" applyProtection="1">
      <alignment horizontal="center" vertical="top" wrapText="1"/>
      <protection hidden="1"/>
    </xf>
    <xf numFmtId="4" fontId="20" fillId="0" borderId="1" xfId="0" applyNumberFormat="1" applyFont="1" applyFill="1" applyBorder="1" applyAlignment="1" applyProtection="1">
      <alignment horizontal="center" vertical="top" wrapText="1"/>
    </xf>
    <xf numFmtId="0" fontId="9" fillId="0" borderId="0" xfId="0" applyFont="1" applyAlignment="1">
      <alignment vertical="top" wrapText="1"/>
    </xf>
    <xf numFmtId="49" fontId="9" fillId="0" borderId="6" xfId="0" applyNumberFormat="1" applyFont="1" applyFill="1" applyBorder="1" applyAlignment="1">
      <alignment vertical="top"/>
    </xf>
    <xf numFmtId="0" fontId="9" fillId="0" borderId="8" xfId="0" applyFont="1" applyBorder="1" applyAlignment="1">
      <alignment horizontal="justify" vertical="top" wrapText="1"/>
    </xf>
    <xf numFmtId="170" fontId="9" fillId="0" borderId="8" xfId="0" applyNumberFormat="1" applyFont="1" applyFill="1" applyBorder="1" applyAlignment="1">
      <alignment horizontal="center" vertical="top"/>
    </xf>
    <xf numFmtId="0" fontId="9" fillId="2" borderId="11" xfId="0" applyNumberFormat="1" applyFont="1" applyFill="1" applyBorder="1" applyAlignment="1" applyProtection="1">
      <alignment horizontal="center" vertical="top" wrapText="1"/>
      <protection hidden="1"/>
    </xf>
    <xf numFmtId="14" fontId="9" fillId="2" borderId="11" xfId="0" applyNumberFormat="1" applyFont="1" applyFill="1" applyBorder="1" applyAlignment="1" applyProtection="1">
      <alignment horizontal="center" vertical="top"/>
      <protection locked="0"/>
    </xf>
    <xf numFmtId="0" fontId="9" fillId="0" borderId="8" xfId="0" applyNumberFormat="1" applyFont="1" applyFill="1" applyBorder="1" applyAlignment="1" applyProtection="1">
      <alignment vertical="top" wrapText="1"/>
    </xf>
    <xf numFmtId="177" fontId="9" fillId="2" borderId="8" xfId="0" applyNumberFormat="1" applyFont="1" applyFill="1" applyBorder="1" applyAlignment="1">
      <alignment horizontal="center" vertical="top" wrapText="1"/>
    </xf>
    <xf numFmtId="177" fontId="9" fillId="2" borderId="8" xfId="8" applyNumberFormat="1" applyFont="1" applyFill="1" applyBorder="1" applyAlignment="1" applyProtection="1">
      <alignment horizontal="center" vertical="top" wrapText="1"/>
      <protection hidden="1"/>
    </xf>
    <xf numFmtId="171" fontId="9" fillId="2" borderId="8" xfId="8" applyNumberFormat="1" applyFont="1" applyFill="1" applyBorder="1" applyAlignment="1" applyProtection="1">
      <alignment horizontal="center" vertical="top" wrapText="1"/>
      <protection hidden="1"/>
    </xf>
    <xf numFmtId="4" fontId="9" fillId="2" borderId="8" xfId="0" applyNumberFormat="1" applyFont="1" applyFill="1" applyBorder="1" applyAlignment="1" applyProtection="1">
      <alignment horizontal="center" vertical="top" wrapText="1"/>
    </xf>
    <xf numFmtId="4" fontId="9" fillId="0" borderId="0" xfId="0" applyNumberFormat="1" applyFont="1" applyFill="1" applyAlignment="1">
      <alignment horizontal="right" vertical="top"/>
    </xf>
    <xf numFmtId="4" fontId="9" fillId="0" borderId="8" xfId="0" applyNumberFormat="1" applyFont="1" applyFill="1" applyBorder="1" applyAlignment="1" applyProtection="1">
      <alignment horizontal="center" vertical="top" wrapText="1"/>
    </xf>
    <xf numFmtId="0" fontId="9" fillId="2" borderId="1" xfId="0" applyNumberFormat="1" applyFont="1" applyFill="1" applyBorder="1" applyAlignment="1" applyProtection="1">
      <alignment horizontal="center" vertical="top" wrapText="1"/>
      <protection hidden="1"/>
    </xf>
    <xf numFmtId="14" fontId="9" fillId="2" borderId="1" xfId="0" applyNumberFormat="1" applyFont="1" applyFill="1" applyBorder="1" applyAlignment="1" applyProtection="1">
      <alignment horizontal="center" vertical="top"/>
      <protection locked="0"/>
    </xf>
    <xf numFmtId="4" fontId="20" fillId="0" borderId="8"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top" wrapText="1"/>
    </xf>
    <xf numFmtId="2" fontId="9" fillId="0" borderId="1" xfId="0" applyNumberFormat="1" applyFont="1" applyFill="1" applyBorder="1" applyAlignment="1">
      <alignment horizontal="center" vertical="top" wrapText="1"/>
    </xf>
    <xf numFmtId="0" fontId="9" fillId="2" borderId="6" xfId="0" applyNumberFormat="1" applyFont="1" applyFill="1" applyBorder="1" applyAlignment="1" applyProtection="1">
      <alignment horizontal="center" vertical="top" wrapText="1"/>
    </xf>
    <xf numFmtId="49" fontId="9" fillId="0" borderId="1" xfId="0" applyNumberFormat="1" applyFont="1" applyFill="1" applyBorder="1" applyAlignment="1">
      <alignment vertical="top" wrapText="1"/>
    </xf>
    <xf numFmtId="0" fontId="23" fillId="2" borderId="1" xfId="0" applyFont="1" applyFill="1" applyBorder="1" applyAlignment="1">
      <alignment vertical="top" wrapText="1"/>
    </xf>
    <xf numFmtId="14" fontId="9" fillId="2" borderId="1" xfId="0" applyNumberFormat="1" applyFont="1" applyFill="1" applyBorder="1" applyAlignment="1" applyProtection="1">
      <alignment vertical="top"/>
      <protection locked="0"/>
    </xf>
    <xf numFmtId="180" fontId="24" fillId="2" borderId="1" xfId="0" applyNumberFormat="1" applyFont="1" applyFill="1" applyBorder="1" applyAlignment="1" applyProtection="1">
      <alignment horizontal="center" vertical="top"/>
      <protection locked="0"/>
    </xf>
    <xf numFmtId="0" fontId="23" fillId="0" borderId="1" xfId="0" applyFont="1" applyBorder="1" applyAlignment="1">
      <alignment vertical="top" wrapText="1"/>
    </xf>
    <xf numFmtId="0" fontId="20" fillId="0" borderId="1" xfId="0" applyFont="1" applyBorder="1" applyAlignment="1">
      <alignment vertical="top" wrapText="1"/>
    </xf>
    <xf numFmtId="0" fontId="20" fillId="0" borderId="1" xfId="0" applyNumberFormat="1" applyFont="1" applyFill="1" applyBorder="1" applyAlignment="1" applyProtection="1">
      <alignment horizontal="center" vertical="top" wrapText="1"/>
    </xf>
    <xf numFmtId="14" fontId="20" fillId="0" borderId="1" xfId="0" applyNumberFormat="1" applyFont="1" applyFill="1" applyBorder="1" applyAlignment="1" applyProtection="1">
      <alignment horizontal="center" vertical="top" wrapText="1"/>
    </xf>
    <xf numFmtId="49" fontId="9" fillId="2" borderId="1" xfId="0" applyNumberFormat="1" applyFont="1" applyFill="1" applyBorder="1" applyAlignment="1">
      <alignment horizontal="center" vertical="top"/>
    </xf>
    <xf numFmtId="0" fontId="20" fillId="2" borderId="1" xfId="0" applyFont="1" applyFill="1" applyBorder="1" applyAlignment="1">
      <alignment vertical="top" wrapText="1"/>
    </xf>
    <xf numFmtId="0" fontId="9" fillId="2" borderId="9" xfId="0" applyNumberFormat="1" applyFont="1" applyFill="1" applyBorder="1" applyAlignment="1" applyProtection="1">
      <alignment vertical="top" wrapText="1"/>
      <protection hidden="1"/>
    </xf>
    <xf numFmtId="0" fontId="20" fillId="2" borderId="1" xfId="0" applyNumberFormat="1" applyFont="1" applyFill="1" applyBorder="1" applyAlignment="1" applyProtection="1">
      <alignment horizontal="center" vertical="top" wrapText="1"/>
    </xf>
    <xf numFmtId="0" fontId="20" fillId="2" borderId="9" xfId="0" applyNumberFormat="1" applyFont="1" applyFill="1" applyBorder="1" applyAlignment="1" applyProtection="1">
      <alignment horizontal="center" vertical="top" wrapText="1"/>
      <protection hidden="1"/>
    </xf>
    <xf numFmtId="170" fontId="9" fillId="2" borderId="1" xfId="0" applyNumberFormat="1" applyFont="1" applyFill="1" applyBorder="1" applyAlignment="1">
      <alignment horizontal="center" vertical="top"/>
    </xf>
    <xf numFmtId="0" fontId="9" fillId="2" borderId="1" xfId="0" applyFont="1" applyFill="1" applyBorder="1" applyAlignment="1">
      <alignment horizontal="justify" vertical="top" wrapText="1"/>
    </xf>
    <xf numFmtId="0" fontId="9" fillId="2" borderId="1" xfId="0" applyNumberFormat="1" applyFont="1" applyFill="1" applyBorder="1" applyAlignment="1" applyProtection="1">
      <alignment vertical="top" wrapText="1"/>
      <protection hidden="1"/>
    </xf>
    <xf numFmtId="49" fontId="9" fillId="2" borderId="1" xfId="0" applyNumberFormat="1" applyFont="1" applyFill="1" applyBorder="1" applyAlignment="1" applyProtection="1">
      <alignment vertical="top"/>
      <protection locked="0"/>
    </xf>
    <xf numFmtId="0" fontId="20" fillId="2" borderId="1" xfId="0" applyNumberFormat="1" applyFont="1" applyFill="1" applyBorder="1" applyAlignment="1" applyProtection="1">
      <alignment vertical="top" wrapText="1"/>
    </xf>
    <xf numFmtId="0" fontId="9" fillId="0" borderId="1" xfId="0" applyFont="1" applyBorder="1" applyAlignment="1">
      <alignment horizontal="center" vertical="top" wrapText="1"/>
    </xf>
    <xf numFmtId="0" fontId="20" fillId="2" borderId="1" xfId="0" applyNumberFormat="1" applyFont="1" applyFill="1" applyBorder="1" applyAlignment="1" applyProtection="1">
      <alignment horizontal="center" vertical="top" wrapText="1"/>
      <protection locked="0"/>
    </xf>
    <xf numFmtId="49" fontId="9" fillId="2" borderId="1" xfId="0" applyNumberFormat="1" applyFont="1" applyFill="1" applyBorder="1" applyAlignment="1" applyProtection="1">
      <alignment vertical="top" wrapText="1"/>
      <protection locked="0"/>
    </xf>
    <xf numFmtId="0" fontId="20" fillId="0" borderId="1" xfId="0" applyFont="1" applyBorder="1" applyAlignment="1">
      <alignment vertical="top"/>
    </xf>
    <xf numFmtId="0" fontId="9" fillId="2" borderId="1" xfId="0" applyNumberFormat="1" applyFont="1" applyFill="1" applyBorder="1" applyAlignment="1" applyProtection="1">
      <alignment horizontal="center" vertical="top" wrapText="1"/>
      <protection locked="0"/>
    </xf>
    <xf numFmtId="49" fontId="9" fillId="2" borderId="1" xfId="0" applyNumberFormat="1" applyFont="1" applyFill="1" applyBorder="1" applyAlignment="1">
      <alignment horizontal="center" vertical="top" wrapText="1"/>
    </xf>
    <xf numFmtId="4" fontId="20" fillId="2" borderId="1" xfId="0" applyNumberFormat="1" applyFont="1" applyFill="1" applyBorder="1" applyAlignment="1" applyProtection="1">
      <alignment horizontal="center" vertical="top" wrapText="1"/>
    </xf>
    <xf numFmtId="0" fontId="9" fillId="0" borderId="0" xfId="0" applyFont="1" applyAlignment="1">
      <alignment horizontal="justify" vertical="top"/>
    </xf>
    <xf numFmtId="0" fontId="9" fillId="0" borderId="1" xfId="0" applyFont="1" applyBorder="1" applyAlignment="1">
      <alignment horizontal="justify" vertical="top"/>
    </xf>
    <xf numFmtId="4" fontId="10" fillId="2" borderId="1" xfId="0" applyNumberFormat="1" applyFont="1" applyFill="1" applyBorder="1" applyAlignment="1" applyProtection="1">
      <alignment vertical="top"/>
    </xf>
    <xf numFmtId="0" fontId="9" fillId="2" borderId="1" xfId="0" applyFont="1" applyFill="1" applyBorder="1" applyAlignment="1" applyProtection="1">
      <alignment vertical="top"/>
    </xf>
    <xf numFmtId="0" fontId="9" fillId="2" borderId="1" xfId="0" applyFont="1" applyFill="1" applyBorder="1" applyAlignment="1">
      <alignment horizontal="center" vertical="top" wrapText="1"/>
    </xf>
    <xf numFmtId="0" fontId="9" fillId="2" borderId="1" xfId="0" applyFont="1" applyFill="1" applyBorder="1" applyAlignment="1" applyProtection="1">
      <alignment horizontal="center" vertical="top" wrapText="1"/>
      <protection locked="0"/>
    </xf>
    <xf numFmtId="14" fontId="9" fillId="2" borderId="1" xfId="0" applyNumberFormat="1" applyFont="1" applyFill="1" applyBorder="1" applyAlignment="1" applyProtection="1">
      <alignment horizontal="center" vertical="top"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vertical="top"/>
    </xf>
    <xf numFmtId="2" fontId="9" fillId="2" borderId="1" xfId="0" applyNumberFormat="1" applyFont="1" applyFill="1" applyBorder="1" applyAlignment="1" applyProtection="1">
      <alignment horizontal="center" vertical="top"/>
    </xf>
    <xf numFmtId="172" fontId="9" fillId="2" borderId="1" xfId="0" applyNumberFormat="1" applyFont="1" applyFill="1" applyBorder="1" applyAlignment="1" applyProtection="1">
      <alignment horizontal="center" vertical="top" wrapText="1"/>
      <protection locked="0"/>
    </xf>
    <xf numFmtId="0" fontId="9" fillId="2" borderId="1" xfId="0" applyNumberFormat="1" applyFont="1" applyFill="1" applyBorder="1" applyAlignment="1">
      <alignment horizontal="center" vertical="top" wrapText="1"/>
    </xf>
    <xf numFmtId="178" fontId="9" fillId="2" borderId="1" xfId="8" applyNumberFormat="1" applyFont="1" applyFill="1" applyBorder="1" applyAlignment="1" applyProtection="1">
      <alignment horizontal="center" vertical="top" wrapText="1"/>
      <protection hidden="1"/>
    </xf>
    <xf numFmtId="0" fontId="9" fillId="2" borderId="0" xfId="0" applyFont="1" applyFill="1" applyAlignment="1">
      <alignment horizontal="center" vertical="top" wrapText="1"/>
    </xf>
    <xf numFmtId="0" fontId="9" fillId="2" borderId="0" xfId="0" applyFont="1" applyFill="1" applyAlignment="1">
      <alignment vertical="top" wrapText="1"/>
    </xf>
    <xf numFmtId="165" fontId="9" fillId="2" borderId="1" xfId="0" applyNumberFormat="1" applyFont="1" applyFill="1" applyBorder="1" applyAlignment="1" applyProtection="1">
      <alignment vertical="top" wrapText="1"/>
    </xf>
    <xf numFmtId="2" fontId="9" fillId="2" borderId="1" xfId="10" applyNumberFormat="1" applyFont="1" applyFill="1" applyBorder="1" applyAlignment="1" applyProtection="1">
      <alignment horizontal="center" vertical="top" wrapText="1"/>
      <protection hidden="1"/>
    </xf>
    <xf numFmtId="49" fontId="24" fillId="2" borderId="1" xfId="8" applyNumberFormat="1" applyFont="1" applyFill="1" applyBorder="1" applyAlignment="1">
      <alignment horizontal="center" vertical="top"/>
    </xf>
    <xf numFmtId="4" fontId="10" fillId="2" borderId="1" xfId="0" applyNumberFormat="1" applyFont="1" applyFill="1" applyBorder="1" applyAlignment="1" applyProtection="1">
      <alignment horizontal="center" vertical="top" wrapText="1"/>
      <protection locked="0"/>
    </xf>
    <xf numFmtId="0" fontId="9" fillId="2" borderId="8" xfId="0" applyNumberFormat="1" applyFont="1" applyFill="1" applyBorder="1" applyAlignment="1" applyProtection="1">
      <alignment horizontal="center" vertical="top" wrapText="1"/>
    </xf>
    <xf numFmtId="0" fontId="9" fillId="2" borderId="8" xfId="0" applyNumberFormat="1" applyFont="1" applyFill="1" applyBorder="1" applyAlignment="1" applyProtection="1">
      <alignment vertical="top" wrapText="1"/>
    </xf>
    <xf numFmtId="49" fontId="9" fillId="2" borderId="2" xfId="0" applyNumberFormat="1" applyFont="1" applyFill="1" applyBorder="1" applyAlignment="1">
      <alignment horizontal="center" vertical="top"/>
    </xf>
    <xf numFmtId="4" fontId="10" fillId="2" borderId="8" xfId="0" applyNumberFormat="1" applyFont="1" applyFill="1" applyBorder="1" applyAlignment="1" applyProtection="1">
      <alignment horizontal="center" vertical="top"/>
    </xf>
    <xf numFmtId="4" fontId="10" fillId="2" borderId="8" xfId="0" applyNumberFormat="1" applyFont="1" applyFill="1" applyBorder="1" applyAlignment="1" applyProtection="1">
      <alignment horizontal="center" vertical="top" wrapText="1"/>
      <protection locked="0"/>
    </xf>
    <xf numFmtId="0" fontId="9" fillId="0" borderId="0" xfId="0" applyFont="1" applyFill="1" applyAlignment="1" applyProtection="1">
      <alignment vertical="top"/>
    </xf>
    <xf numFmtId="165" fontId="9" fillId="0" borderId="0" xfId="0" applyNumberFormat="1" applyFont="1" applyFill="1" applyAlignment="1" applyProtection="1">
      <alignment vertical="top"/>
    </xf>
    <xf numFmtId="168" fontId="9" fillId="0" borderId="0" xfId="0" applyNumberFormat="1" applyFont="1" applyFill="1" applyAlignment="1" applyProtection="1">
      <alignment horizontal="center" vertical="top"/>
    </xf>
    <xf numFmtId="14" fontId="9" fillId="0" borderId="0" xfId="0" applyNumberFormat="1" applyFont="1" applyFill="1" applyAlignment="1" applyProtection="1">
      <alignment horizontal="center" vertical="top"/>
    </xf>
    <xf numFmtId="0" fontId="9" fillId="0" borderId="0" xfId="0" applyNumberFormat="1" applyFont="1" applyFill="1" applyAlignment="1" applyProtection="1">
      <alignment vertical="top" wrapText="1"/>
    </xf>
    <xf numFmtId="14" fontId="9" fillId="0" borderId="0" xfId="0" applyNumberFormat="1" applyFont="1" applyFill="1" applyAlignment="1" applyProtection="1">
      <alignment vertical="top"/>
    </xf>
    <xf numFmtId="49" fontId="9" fillId="0" borderId="9" xfId="0" applyNumberFormat="1" applyFont="1" applyFill="1" applyBorder="1" applyAlignment="1" applyProtection="1">
      <alignment vertical="top"/>
    </xf>
    <xf numFmtId="49" fontId="9" fillId="0" borderId="6" xfId="0" applyNumberFormat="1" applyFont="1" applyFill="1" applyBorder="1" applyAlignment="1" applyProtection="1">
      <alignment horizontal="center" vertical="top"/>
    </xf>
    <xf numFmtId="0" fontId="9" fillId="0" borderId="9" xfId="0" applyFont="1" applyFill="1" applyBorder="1" applyAlignment="1" applyProtection="1">
      <alignment vertical="top"/>
    </xf>
    <xf numFmtId="4" fontId="10" fillId="0" borderId="9" xfId="0" applyNumberFormat="1" applyFont="1" applyFill="1" applyBorder="1" applyAlignment="1" applyProtection="1">
      <alignment vertical="top"/>
    </xf>
    <xf numFmtId="0" fontId="9" fillId="0" borderId="1"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9" fillId="0" borderId="1" xfId="0" applyFont="1" applyBorder="1" applyAlignment="1" applyProtection="1">
      <alignment horizontal="center" vertical="top"/>
    </xf>
    <xf numFmtId="0" fontId="10" fillId="0" borderId="1" xfId="0" applyFont="1" applyFill="1" applyBorder="1" applyAlignment="1" applyProtection="1">
      <alignment horizontal="center" vertical="top"/>
    </xf>
    <xf numFmtId="0" fontId="1" fillId="2" borderId="7" xfId="0" applyFont="1" applyFill="1" applyBorder="1" applyAlignment="1">
      <alignment vertical="top"/>
    </xf>
    <xf numFmtId="0" fontId="1" fillId="2" borderId="7" xfId="0" applyFont="1" applyFill="1" applyBorder="1" applyAlignment="1">
      <alignment horizontal="left" vertical="top"/>
    </xf>
    <xf numFmtId="0" fontId="1" fillId="2" borderId="10" xfId="0" applyFont="1" applyFill="1" applyBorder="1" applyAlignment="1">
      <alignment vertical="top"/>
    </xf>
    <xf numFmtId="0" fontId="28" fillId="0" borderId="0" xfId="0" applyFont="1" applyAlignment="1">
      <alignment vertical="top"/>
    </xf>
    <xf numFmtId="0" fontId="29" fillId="0" borderId="0" xfId="0" applyFont="1" applyAlignment="1">
      <alignment vertical="top"/>
    </xf>
    <xf numFmtId="175" fontId="9" fillId="0" borderId="0" xfId="0" applyNumberFormat="1" applyFont="1" applyAlignment="1" applyProtection="1">
      <alignment vertical="top"/>
    </xf>
    <xf numFmtId="164" fontId="9" fillId="0" borderId="0" xfId="0" applyNumberFormat="1" applyFont="1" applyAlignment="1" applyProtection="1">
      <alignment vertical="top"/>
    </xf>
    <xf numFmtId="172" fontId="9" fillId="0" borderId="0" xfId="0" applyNumberFormat="1" applyFont="1" applyAlignment="1" applyProtection="1">
      <alignment vertical="top"/>
    </xf>
    <xf numFmtId="0" fontId="30" fillId="0" borderId="13" xfId="0" applyFont="1" applyBorder="1" applyAlignment="1">
      <alignment horizontal="right" vertical="top"/>
    </xf>
    <xf numFmtId="164" fontId="28" fillId="0" borderId="0" xfId="0" applyNumberFormat="1" applyFont="1" applyAlignment="1" applyProtection="1">
      <alignment vertical="top"/>
    </xf>
    <xf numFmtId="0" fontId="9" fillId="0" borderId="0" xfId="0" applyFont="1" applyAlignment="1">
      <alignment vertical="top"/>
    </xf>
    <xf numFmtId="0" fontId="30" fillId="0" borderId="13" xfId="0" applyFont="1" applyBorder="1" applyAlignment="1">
      <alignment vertical="top"/>
    </xf>
    <xf numFmtId="0" fontId="9" fillId="4" borderId="9" xfId="0" applyNumberFormat="1" applyFont="1" applyFill="1" applyBorder="1" applyAlignment="1" applyProtection="1">
      <alignment vertical="top" wrapText="1"/>
      <protection hidden="1"/>
    </xf>
    <xf numFmtId="0" fontId="0" fillId="4" borderId="0" xfId="0" applyFill="1"/>
    <xf numFmtId="0" fontId="1" fillId="2" borderId="1" xfId="0" applyFont="1" applyFill="1" applyBorder="1" applyAlignment="1">
      <alignment vertical="top"/>
    </xf>
    <xf numFmtId="0" fontId="0" fillId="0" borderId="1" xfId="0" applyBorder="1"/>
    <xf numFmtId="0" fontId="9" fillId="4" borderId="11" xfId="0" applyNumberFormat="1" applyFont="1" applyFill="1" applyBorder="1" applyAlignment="1" applyProtection="1">
      <alignment vertical="top" wrapText="1"/>
      <protection hidden="1"/>
    </xf>
    <xf numFmtId="0" fontId="0" fillId="4" borderId="1" xfId="0" applyFill="1" applyBorder="1"/>
    <xf numFmtId="0" fontId="9" fillId="2" borderId="0" xfId="0" applyNumberFormat="1" applyFont="1" applyFill="1" applyBorder="1" applyAlignment="1" applyProtection="1">
      <alignment vertical="top" wrapText="1"/>
      <protection hidden="1"/>
    </xf>
    <xf numFmtId="0" fontId="0" fillId="2" borderId="0" xfId="0" applyFill="1" applyBorder="1"/>
    <xf numFmtId="0" fontId="0" fillId="5" borderId="0" xfId="0" applyFill="1"/>
    <xf numFmtId="43" fontId="0" fillId="5" borderId="0" xfId="1" applyFont="1" applyFill="1"/>
    <xf numFmtId="43" fontId="0" fillId="0" borderId="0" xfId="0" applyNumberFormat="1"/>
    <xf numFmtId="0" fontId="9" fillId="0" borderId="1" xfId="0" applyNumberFormat="1" applyFont="1" applyBorder="1" applyAlignment="1" applyProtection="1">
      <alignment vertical="top" wrapText="1"/>
      <protection hidden="1"/>
    </xf>
    <xf numFmtId="0" fontId="9" fillId="2" borderId="6" xfId="0" applyNumberFormat="1"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xf>
    <xf numFmtId="0" fontId="9" fillId="0" borderId="4" xfId="0" applyNumberFormat="1" applyFont="1" applyBorder="1" applyAlignment="1" applyProtection="1">
      <alignment vertical="top" wrapText="1"/>
      <protection hidden="1"/>
    </xf>
    <xf numFmtId="0" fontId="9" fillId="0" borderId="6" xfId="0" applyFont="1" applyFill="1" applyBorder="1" applyAlignment="1">
      <alignment horizontal="left" vertical="top" wrapText="1"/>
    </xf>
    <xf numFmtId="0" fontId="9" fillId="0" borderId="6" xfId="0" applyFont="1" applyBorder="1" applyAlignment="1">
      <alignment horizontal="justify" vertical="top" wrapText="1"/>
    </xf>
    <xf numFmtId="0" fontId="9" fillId="0" borderId="2" xfId="0" applyNumberFormat="1" applyFont="1" applyFill="1" applyBorder="1" applyAlignment="1" applyProtection="1">
      <alignment horizontal="center" vertical="top" wrapText="1"/>
      <protection hidden="1"/>
    </xf>
    <xf numFmtId="0" fontId="1" fillId="6" borderId="0" xfId="0" applyFont="1" applyFill="1" applyAlignment="1">
      <alignment vertical="top"/>
    </xf>
    <xf numFmtId="4" fontId="0" fillId="0" borderId="0" xfId="0" applyNumberFormat="1"/>
    <xf numFmtId="2" fontId="0" fillId="0" borderId="0" xfId="0" applyNumberFormat="1"/>
    <xf numFmtId="0" fontId="3" fillId="7" borderId="1" xfId="0" applyFont="1" applyFill="1" applyBorder="1" applyAlignment="1">
      <alignment horizontal="left" vertical="top"/>
    </xf>
    <xf numFmtId="0" fontId="6" fillId="7" borderId="1" xfId="0" applyFont="1" applyFill="1" applyBorder="1" applyAlignment="1">
      <alignment horizontal="center" vertical="top"/>
    </xf>
    <xf numFmtId="0" fontId="6" fillId="7" borderId="1" xfId="0" applyFont="1" applyFill="1" applyBorder="1" applyAlignment="1">
      <alignment vertical="top"/>
    </xf>
    <xf numFmtId="0" fontId="6" fillId="7" borderId="1" xfId="0" applyFont="1" applyFill="1" applyBorder="1" applyAlignment="1">
      <alignment horizontal="left" vertical="top"/>
    </xf>
    <xf numFmtId="0" fontId="9" fillId="0" borderId="0" xfId="0" applyFont="1" applyFill="1" applyAlignment="1" applyProtection="1">
      <alignment horizontal="center" vertical="center"/>
    </xf>
    <xf numFmtId="4" fontId="1" fillId="2" borderId="0" xfId="0" applyNumberFormat="1" applyFont="1" applyFill="1" applyAlignment="1">
      <alignment vertical="top"/>
    </xf>
    <xf numFmtId="0" fontId="28" fillId="0" borderId="0" xfId="8" applyFont="1"/>
    <xf numFmtId="4" fontId="28" fillId="0" borderId="0" xfId="8" applyNumberFormat="1" applyFont="1"/>
    <xf numFmtId="0" fontId="39" fillId="0" borderId="0" xfId="8" applyFont="1" applyAlignment="1">
      <alignment horizontal="center"/>
    </xf>
    <xf numFmtId="0" fontId="40" fillId="0" borderId="0" xfId="8" applyFont="1"/>
    <xf numFmtId="0" fontId="40" fillId="0" borderId="0" xfId="8" applyFont="1" applyAlignment="1">
      <alignment horizontal="center"/>
    </xf>
    <xf numFmtId="4" fontId="40" fillId="0" borderId="0" xfId="8" applyNumberFormat="1" applyFont="1" applyAlignment="1">
      <alignment horizontal="center"/>
    </xf>
    <xf numFmtId="0" fontId="41" fillId="0" borderId="0" xfId="8" applyFont="1"/>
    <xf numFmtId="0" fontId="16" fillId="0" borderId="9" xfId="8" applyFont="1" applyBorder="1" applyAlignment="1">
      <alignment horizontal="center" vertical="center" wrapText="1"/>
    </xf>
    <xf numFmtId="0" fontId="16" fillId="0" borderId="11" xfId="8" applyFont="1" applyBorder="1" applyAlignment="1">
      <alignment horizontal="center" vertical="center" wrapText="1"/>
    </xf>
    <xf numFmtId="49" fontId="41" fillId="0" borderId="1" xfId="8" applyNumberFormat="1" applyFont="1" applyFill="1" applyBorder="1" applyAlignment="1">
      <alignment wrapText="1"/>
    </xf>
    <xf numFmtId="0" fontId="41" fillId="0" borderId="0" xfId="8" applyFont="1" applyFill="1"/>
    <xf numFmtId="0" fontId="41" fillId="0" borderId="1" xfId="8" applyFont="1" applyBorder="1"/>
    <xf numFmtId="4" fontId="44" fillId="0" borderId="1" xfId="8" applyNumberFormat="1" applyFont="1" applyBorder="1"/>
    <xf numFmtId="0" fontId="28" fillId="8" borderId="0" xfId="8" applyFont="1" applyFill="1"/>
    <xf numFmtId="0" fontId="16" fillId="8" borderId="11" xfId="8" applyFont="1" applyFill="1" applyBorder="1" applyAlignment="1">
      <alignment horizontal="center" vertical="center" wrapText="1"/>
    </xf>
    <xf numFmtId="0" fontId="28" fillId="4" borderId="0" xfId="8" applyFont="1" applyFill="1"/>
    <xf numFmtId="0" fontId="16" fillId="4" borderId="11" xfId="8" applyFont="1" applyFill="1" applyBorder="1" applyAlignment="1">
      <alignment horizontal="center" vertical="center" wrapText="1"/>
    </xf>
    <xf numFmtId="0" fontId="28" fillId="5" borderId="0" xfId="8" applyFont="1" applyFill="1"/>
    <xf numFmtId="0" fontId="16" fillId="5" borderId="9" xfId="8" applyFont="1" applyFill="1" applyBorder="1" applyAlignment="1">
      <alignment horizontal="center" vertical="center" wrapText="1"/>
    </xf>
    <xf numFmtId="0" fontId="28" fillId="5" borderId="21" xfId="8" applyFont="1" applyFill="1" applyBorder="1"/>
    <xf numFmtId="0" fontId="40" fillId="5" borderId="24" xfId="8" applyFont="1" applyFill="1" applyBorder="1"/>
    <xf numFmtId="0" fontId="28" fillId="5" borderId="24" xfId="8" applyFont="1" applyFill="1" applyBorder="1"/>
    <xf numFmtId="0" fontId="16" fillId="5" borderId="30" xfId="8" applyFont="1" applyFill="1" applyBorder="1" applyAlignment="1">
      <alignment horizontal="center" vertical="center" wrapText="1"/>
    </xf>
    <xf numFmtId="4" fontId="28" fillId="5" borderId="0" xfId="8" applyNumberFormat="1" applyFont="1" applyFill="1"/>
    <xf numFmtId="4" fontId="40" fillId="5" borderId="0" xfId="8" applyNumberFormat="1" applyFont="1" applyFill="1" applyAlignment="1">
      <alignment horizontal="center"/>
    </xf>
    <xf numFmtId="4" fontId="44" fillId="5" borderId="1" xfId="8" applyNumberFormat="1" applyFont="1" applyFill="1" applyBorder="1"/>
    <xf numFmtId="4" fontId="28" fillId="4" borderId="0" xfId="8" applyNumberFormat="1" applyFont="1" applyFill="1"/>
    <xf numFmtId="4" fontId="40" fillId="4" borderId="0" xfId="8" applyNumberFormat="1" applyFont="1" applyFill="1" applyAlignment="1">
      <alignment horizontal="center"/>
    </xf>
    <xf numFmtId="4" fontId="44" fillId="4" borderId="1" xfId="8" applyNumberFormat="1" applyFont="1" applyFill="1" applyBorder="1"/>
    <xf numFmtId="0" fontId="28" fillId="4" borderId="22" xfId="8" applyFont="1" applyFill="1" applyBorder="1"/>
    <xf numFmtId="0" fontId="40" fillId="4" borderId="0" xfId="8" applyFont="1" applyFill="1" applyBorder="1"/>
    <xf numFmtId="0" fontId="28" fillId="4" borderId="0" xfId="8" applyFont="1" applyFill="1" applyBorder="1"/>
    <xf numFmtId="4" fontId="28" fillId="6" borderId="0" xfId="8" applyNumberFormat="1" applyFont="1" applyFill="1"/>
    <xf numFmtId="0" fontId="16" fillId="6" borderId="11" xfId="8" applyFont="1" applyFill="1" applyBorder="1" applyAlignment="1">
      <alignment horizontal="center" vertical="center" wrapText="1"/>
    </xf>
    <xf numFmtId="0" fontId="28" fillId="6" borderId="22" xfId="8" applyFont="1" applyFill="1" applyBorder="1"/>
    <xf numFmtId="0" fontId="40" fillId="6" borderId="0" xfId="8" applyFont="1" applyFill="1" applyBorder="1"/>
    <xf numFmtId="0" fontId="28" fillId="6" borderId="0" xfId="8" applyFont="1" applyFill="1" applyBorder="1"/>
    <xf numFmtId="0" fontId="28" fillId="6" borderId="0" xfId="8" applyFont="1" applyFill="1"/>
    <xf numFmtId="4" fontId="28" fillId="8" borderId="0" xfId="8" applyNumberFormat="1" applyFont="1" applyFill="1"/>
    <xf numFmtId="4" fontId="40" fillId="8" borderId="0" xfId="8" applyNumberFormat="1" applyFont="1" applyFill="1" applyAlignment="1">
      <alignment horizontal="center"/>
    </xf>
    <xf numFmtId="4" fontId="44" fillId="8" borderId="1" xfId="8" applyNumberFormat="1" applyFont="1" applyFill="1" applyBorder="1"/>
    <xf numFmtId="0" fontId="28" fillId="8" borderId="22" xfId="8" applyFont="1" applyFill="1" applyBorder="1"/>
    <xf numFmtId="0" fontId="40" fillId="8" borderId="0" xfId="8" applyFont="1" applyFill="1" applyBorder="1"/>
    <xf numFmtId="0" fontId="28" fillId="8" borderId="0" xfId="8" applyFont="1" applyFill="1" applyBorder="1"/>
    <xf numFmtId="0" fontId="40" fillId="6" borderId="0" xfId="8" applyFont="1" applyFill="1"/>
    <xf numFmtId="178" fontId="43" fillId="6" borderId="18" xfId="12" applyNumberFormat="1" applyFont="1" applyFill="1" applyBorder="1" applyAlignment="1" applyProtection="1">
      <protection hidden="1"/>
    </xf>
    <xf numFmtId="4" fontId="10" fillId="6" borderId="1" xfId="8" applyNumberFormat="1" applyFont="1" applyFill="1" applyBorder="1"/>
    <xf numFmtId="178" fontId="45" fillId="6" borderId="20" xfId="12" applyNumberFormat="1" applyFont="1" applyFill="1" applyBorder="1" applyAlignment="1" applyProtection="1">
      <protection hidden="1"/>
    </xf>
    <xf numFmtId="0" fontId="28" fillId="9" borderId="0" xfId="8" applyFont="1" applyFill="1" applyAlignment="1">
      <alignment horizontal="right"/>
    </xf>
    <xf numFmtId="0" fontId="40" fillId="9" borderId="0" xfId="8" applyFont="1" applyFill="1"/>
    <xf numFmtId="4" fontId="32" fillId="9" borderId="0" xfId="8" applyNumberFormat="1" applyFont="1" applyFill="1" applyBorder="1" applyAlignment="1">
      <alignment horizontal="right"/>
    </xf>
    <xf numFmtId="0" fontId="16" fillId="9" borderId="12" xfId="8" applyFont="1" applyFill="1" applyBorder="1" applyAlignment="1">
      <alignment horizontal="center" vertical="center" wrapText="1"/>
    </xf>
    <xf numFmtId="178" fontId="43" fillId="9" borderId="19" xfId="12" applyNumberFormat="1" applyFont="1" applyFill="1" applyBorder="1" applyAlignment="1" applyProtection="1">
      <protection hidden="1"/>
    </xf>
    <xf numFmtId="4" fontId="10" fillId="9" borderId="1" xfId="8" applyNumberFormat="1" applyFont="1" applyFill="1" applyBorder="1"/>
    <xf numFmtId="178" fontId="45" fillId="9" borderId="20" xfId="12" applyNumberFormat="1" applyFont="1" applyFill="1" applyBorder="1" applyAlignment="1" applyProtection="1">
      <protection hidden="1"/>
    </xf>
    <xf numFmtId="4" fontId="28" fillId="9" borderId="0" xfId="8" applyNumberFormat="1" applyFont="1" applyFill="1"/>
    <xf numFmtId="0" fontId="28" fillId="9" borderId="0" xfId="8" applyFont="1" applyFill="1"/>
    <xf numFmtId="0" fontId="28" fillId="9" borderId="23" xfId="8" applyFont="1" applyFill="1" applyBorder="1"/>
    <xf numFmtId="0" fontId="40" fillId="9" borderId="25" xfId="8" applyFont="1" applyFill="1" applyBorder="1"/>
    <xf numFmtId="0" fontId="28" fillId="9" borderId="25" xfId="8" applyFont="1" applyFill="1" applyBorder="1"/>
    <xf numFmtId="0" fontId="16" fillId="9" borderId="29" xfId="8" applyFont="1" applyFill="1" applyBorder="1" applyAlignment="1">
      <alignment horizontal="center" vertical="center" wrapText="1"/>
    </xf>
    <xf numFmtId="178" fontId="28" fillId="5" borderId="1" xfId="8" applyNumberFormat="1" applyFont="1" applyFill="1" applyBorder="1"/>
    <xf numFmtId="178" fontId="28" fillId="4" borderId="1" xfId="8" applyNumberFormat="1" applyFont="1" applyFill="1" applyBorder="1"/>
    <xf numFmtId="178" fontId="28" fillId="3" borderId="1" xfId="8" applyNumberFormat="1" applyFont="1" applyFill="1" applyBorder="1"/>
    <xf numFmtId="178" fontId="28" fillId="8" borderId="1" xfId="8" applyNumberFormat="1" applyFont="1" applyFill="1" applyBorder="1"/>
    <xf numFmtId="178" fontId="28" fillId="6" borderId="1" xfId="8" applyNumberFormat="1" applyFont="1" applyFill="1" applyBorder="1"/>
    <xf numFmtId="178" fontId="28" fillId="9" borderId="6" xfId="8" applyNumberFormat="1" applyFont="1" applyFill="1" applyBorder="1"/>
    <xf numFmtId="178" fontId="28" fillId="5" borderId="32" xfId="8" applyNumberFormat="1" applyFont="1" applyFill="1" applyBorder="1"/>
    <xf numFmtId="178" fontId="28" fillId="9" borderId="33" xfId="8" applyNumberFormat="1" applyFont="1" applyFill="1" applyBorder="1"/>
    <xf numFmtId="178" fontId="28" fillId="3" borderId="1" xfId="3" applyNumberFormat="1" applyFont="1" applyFill="1" applyBorder="1" applyAlignment="1" applyProtection="1">
      <protection hidden="1"/>
    </xf>
    <xf numFmtId="4" fontId="35" fillId="5" borderId="1" xfId="8" applyNumberFormat="1" applyFont="1" applyFill="1" applyBorder="1"/>
    <xf numFmtId="4" fontId="35" fillId="4" borderId="1" xfId="8" applyNumberFormat="1" applyFont="1" applyFill="1" applyBorder="1"/>
    <xf numFmtId="4" fontId="35" fillId="0" borderId="1" xfId="8" applyNumberFormat="1" applyFont="1" applyBorder="1"/>
    <xf numFmtId="4" fontId="35" fillId="8" borderId="1" xfId="8" applyNumberFormat="1" applyFont="1" applyFill="1" applyBorder="1"/>
    <xf numFmtId="4" fontId="35" fillId="6" borderId="1" xfId="8" applyNumberFormat="1" applyFont="1" applyFill="1" applyBorder="1"/>
    <xf numFmtId="4" fontId="35" fillId="9" borderId="6" xfId="8" applyNumberFormat="1" applyFont="1" applyFill="1" applyBorder="1"/>
    <xf numFmtId="4" fontId="35" fillId="5" borderId="34" xfId="8" applyNumberFormat="1" applyFont="1" applyFill="1" applyBorder="1"/>
    <xf numFmtId="4" fontId="35" fillId="4" borderId="17" xfId="8" applyNumberFormat="1" applyFont="1" applyFill="1" applyBorder="1"/>
    <xf numFmtId="4" fontId="35" fillId="8" borderId="17" xfId="8" applyNumberFormat="1" applyFont="1" applyFill="1" applyBorder="1"/>
    <xf numFmtId="4" fontId="35" fillId="6" borderId="17" xfId="8" applyNumberFormat="1" applyFont="1" applyFill="1" applyBorder="1"/>
    <xf numFmtId="4" fontId="35" fillId="9" borderId="35" xfId="8" applyNumberFormat="1" applyFont="1" applyFill="1" applyBorder="1"/>
    <xf numFmtId="0" fontId="9" fillId="2" borderId="1" xfId="0" applyFont="1" applyFill="1" applyBorder="1" applyAlignment="1">
      <alignment vertical="top" wrapText="1" readingOrder="1"/>
    </xf>
    <xf numFmtId="0" fontId="9" fillId="0" borderId="1" xfId="0" applyFont="1" applyFill="1" applyBorder="1" applyAlignment="1">
      <alignment vertical="top" wrapText="1" readingOrder="1"/>
    </xf>
    <xf numFmtId="0" fontId="9" fillId="2" borderId="1" xfId="0" applyFont="1" applyFill="1" applyBorder="1" applyAlignment="1">
      <alignment vertical="top" readingOrder="1"/>
    </xf>
    <xf numFmtId="0" fontId="9" fillId="2" borderId="0" xfId="0" applyFont="1" applyFill="1" applyAlignment="1">
      <alignment horizontal="center" vertical="center"/>
    </xf>
    <xf numFmtId="0" fontId="9" fillId="2" borderId="0" xfId="0" applyFont="1" applyFill="1" applyAlignment="1">
      <alignment vertical="center"/>
    </xf>
    <xf numFmtId="0" fontId="28" fillId="10" borderId="0" xfId="8" applyFont="1" applyFill="1" applyAlignment="1">
      <alignment horizontal="right"/>
    </xf>
    <xf numFmtId="0" fontId="40" fillId="10" borderId="0" xfId="8" applyFont="1" applyFill="1"/>
    <xf numFmtId="4" fontId="32" fillId="10" borderId="0" xfId="8" applyNumberFormat="1" applyFont="1" applyFill="1" applyBorder="1" applyAlignment="1">
      <alignment horizontal="right"/>
    </xf>
    <xf numFmtId="0" fontId="16" fillId="10" borderId="12" xfId="8" applyFont="1" applyFill="1" applyBorder="1" applyAlignment="1">
      <alignment horizontal="center" vertical="center" wrapText="1"/>
    </xf>
    <xf numFmtId="178" fontId="28" fillId="10" borderId="6" xfId="8" applyNumberFormat="1" applyFont="1" applyFill="1" applyBorder="1"/>
    <xf numFmtId="4" fontId="35" fillId="10" borderId="6" xfId="8" applyNumberFormat="1" applyFont="1" applyFill="1" applyBorder="1"/>
    <xf numFmtId="0" fontId="40" fillId="9" borderId="0" xfId="8" applyFont="1" applyFill="1" applyBorder="1"/>
    <xf numFmtId="0" fontId="28" fillId="9" borderId="0" xfId="8" applyFont="1" applyFill="1" applyBorder="1"/>
    <xf numFmtId="0" fontId="16" fillId="10" borderId="0" xfId="8" applyFont="1" applyFill="1" applyBorder="1" applyAlignment="1">
      <alignment horizontal="center" vertical="center" wrapText="1"/>
    </xf>
    <xf numFmtId="178" fontId="28" fillId="10" borderId="7" xfId="8" applyNumberFormat="1" applyFont="1" applyFill="1" applyBorder="1"/>
    <xf numFmtId="4" fontId="35" fillId="10" borderId="7" xfId="8" applyNumberFormat="1" applyFont="1" applyFill="1" applyBorder="1"/>
    <xf numFmtId="0" fontId="16" fillId="9" borderId="1" xfId="8" applyFont="1" applyFill="1" applyBorder="1" applyAlignment="1">
      <alignment horizontal="center" vertical="center" wrapText="1"/>
    </xf>
    <xf numFmtId="178" fontId="28" fillId="9" borderId="1" xfId="8" applyNumberFormat="1" applyFont="1" applyFill="1" applyBorder="1"/>
    <xf numFmtId="4" fontId="35" fillId="9" borderId="1" xfId="8" applyNumberFormat="1" applyFont="1" applyFill="1" applyBorder="1"/>
    <xf numFmtId="0" fontId="9" fillId="0" borderId="0" xfId="0" applyFont="1" applyProtection="1"/>
    <xf numFmtId="182" fontId="9" fillId="0" borderId="0" xfId="0" applyNumberFormat="1" applyFont="1" applyProtection="1"/>
    <xf numFmtId="175" fontId="9" fillId="0" borderId="0" xfId="0" applyNumberFormat="1" applyFont="1" applyProtection="1"/>
    <xf numFmtId="164" fontId="9" fillId="0" borderId="0" xfId="0" applyNumberFormat="1" applyFont="1" applyProtection="1"/>
    <xf numFmtId="172" fontId="9" fillId="0" borderId="0" xfId="0" applyNumberFormat="1" applyFont="1" applyProtection="1"/>
    <xf numFmtId="0" fontId="9" fillId="0" borderId="0" xfId="0" applyFont="1"/>
    <xf numFmtId="0" fontId="9" fillId="0" borderId="0" xfId="0" applyFont="1" applyFill="1" applyAlignment="1" applyProtection="1">
      <alignment wrapText="1"/>
      <protection locked="0"/>
    </xf>
    <xf numFmtId="0" fontId="9" fillId="2" borderId="0" xfId="0" applyFont="1" applyFill="1" applyProtection="1"/>
    <xf numFmtId="182" fontId="9" fillId="2" borderId="0" xfId="0" applyNumberFormat="1" applyFont="1" applyFill="1" applyProtection="1"/>
    <xf numFmtId="175" fontId="9" fillId="2" borderId="0" xfId="0" applyNumberFormat="1" applyFont="1" applyFill="1" applyProtection="1"/>
    <xf numFmtId="164" fontId="9" fillId="2" borderId="0" xfId="0" applyNumberFormat="1" applyFont="1" applyFill="1" applyProtection="1"/>
    <xf numFmtId="172" fontId="9" fillId="2" borderId="0" xfId="0" applyNumberFormat="1" applyFont="1" applyFill="1" applyProtection="1"/>
    <xf numFmtId="0" fontId="9" fillId="2" borderId="0" xfId="0" applyFont="1" applyFill="1"/>
    <xf numFmtId="0" fontId="9" fillId="2" borderId="0" xfId="0" applyFont="1" applyFill="1" applyAlignment="1" applyProtection="1">
      <alignment wrapText="1"/>
      <protection locked="0"/>
    </xf>
    <xf numFmtId="0" fontId="10" fillId="0" borderId="0" xfId="0" applyFont="1" applyProtection="1"/>
    <xf numFmtId="182" fontId="10" fillId="0" borderId="0" xfId="0" applyNumberFormat="1" applyFont="1" applyProtection="1"/>
    <xf numFmtId="175" fontId="10" fillId="0" borderId="0" xfId="0" applyNumberFormat="1" applyFont="1" applyProtection="1"/>
    <xf numFmtId="164" fontId="10" fillId="0" borderId="0" xfId="0" applyNumberFormat="1" applyFont="1" applyProtection="1"/>
    <xf numFmtId="172" fontId="10" fillId="0" borderId="0" xfId="0" applyNumberFormat="1" applyFont="1" applyProtection="1"/>
    <xf numFmtId="0" fontId="10" fillId="0" borderId="0" xfId="0" applyFont="1"/>
    <xf numFmtId="0" fontId="10" fillId="0" borderId="0" xfId="0" applyFont="1" applyFill="1" applyAlignment="1" applyProtection="1">
      <alignment wrapText="1"/>
      <protection locked="0"/>
    </xf>
    <xf numFmtId="0" fontId="10" fillId="2" borderId="0" xfId="0" applyFont="1" applyFill="1" applyProtection="1"/>
    <xf numFmtId="0" fontId="9" fillId="0" borderId="0" xfId="0" applyFont="1" applyFill="1" applyProtection="1"/>
    <xf numFmtId="0" fontId="47" fillId="2" borderId="0" xfId="0" applyNumberFormat="1" applyFont="1" applyFill="1" applyBorder="1" applyAlignment="1" applyProtection="1">
      <alignment horizontal="center" vertical="top" wrapText="1"/>
    </xf>
    <xf numFmtId="0" fontId="46" fillId="2" borderId="0" xfId="0" applyNumberFormat="1" applyFont="1" applyFill="1" applyBorder="1" applyAlignment="1" applyProtection="1">
      <alignment horizontal="center" vertical="top" wrapText="1"/>
    </xf>
    <xf numFmtId="4" fontId="47" fillId="2" borderId="0" xfId="0" applyNumberFormat="1" applyFont="1" applyFill="1" applyBorder="1" applyAlignment="1" applyProtection="1">
      <alignment horizontal="center" vertical="top" wrapText="1"/>
    </xf>
    <xf numFmtId="0" fontId="16" fillId="2" borderId="0" xfId="0" applyFont="1" applyFill="1" applyProtection="1"/>
    <xf numFmtId="0" fontId="9" fillId="0" borderId="8" xfId="0" applyFont="1" applyFill="1" applyBorder="1" applyAlignment="1">
      <alignment vertical="top" wrapText="1" readingOrder="1"/>
    </xf>
    <xf numFmtId="0" fontId="9" fillId="0" borderId="9" xfId="0" applyFont="1" applyFill="1" applyBorder="1" applyAlignment="1">
      <alignment vertical="top" wrapText="1" readingOrder="1"/>
    </xf>
    <xf numFmtId="0" fontId="9" fillId="2" borderId="8" xfId="0" applyFont="1" applyFill="1" applyBorder="1" applyAlignment="1">
      <alignment vertical="top" wrapText="1" readingOrder="1"/>
    </xf>
    <xf numFmtId="0" fontId="9" fillId="0" borderId="11" xfId="0" applyFont="1" applyFill="1" applyBorder="1" applyAlignment="1">
      <alignment vertical="top" wrapText="1" readingOrder="1"/>
    </xf>
    <xf numFmtId="0" fontId="10" fillId="2" borderId="7" xfId="0" applyFont="1" applyFill="1" applyBorder="1" applyAlignment="1">
      <alignment vertical="top" readingOrder="1"/>
    </xf>
    <xf numFmtId="0" fontId="10" fillId="0" borderId="7" xfId="0" applyFont="1" applyFill="1" applyBorder="1" applyAlignment="1">
      <alignment vertical="top" readingOrder="1"/>
    </xf>
    <xf numFmtId="0" fontId="9" fillId="7" borderId="1" xfId="0" applyFont="1" applyFill="1" applyBorder="1" applyAlignment="1" applyProtection="1">
      <alignment vertical="top" wrapText="1" readingOrder="1"/>
    </xf>
    <xf numFmtId="165" fontId="9" fillId="7" borderId="1" xfId="0" applyNumberFormat="1" applyFont="1" applyFill="1" applyBorder="1" applyAlignment="1" applyProtection="1">
      <alignment vertical="top" readingOrder="1"/>
    </xf>
    <xf numFmtId="0" fontId="9" fillId="7" borderId="9" xfId="0" applyNumberFormat="1" applyFont="1" applyFill="1" applyBorder="1" applyAlignment="1" applyProtection="1">
      <alignment vertical="top" wrapText="1" readingOrder="1"/>
      <protection hidden="1"/>
    </xf>
    <xf numFmtId="49" fontId="9" fillId="7" borderId="1" xfId="0" applyNumberFormat="1" applyFont="1" applyFill="1" applyBorder="1" applyAlignment="1" applyProtection="1">
      <alignment vertical="top" wrapText="1" readingOrder="1"/>
    </xf>
    <xf numFmtId="14" fontId="9" fillId="7" borderId="1" xfId="0" applyNumberFormat="1" applyFont="1" applyFill="1" applyBorder="1" applyAlignment="1" applyProtection="1">
      <alignment vertical="top" readingOrder="1"/>
    </xf>
    <xf numFmtId="14" fontId="9" fillId="7" borderId="1" xfId="0" applyNumberFormat="1" applyFont="1" applyFill="1" applyBorder="1" applyAlignment="1" applyProtection="1">
      <alignment vertical="top" wrapText="1" readingOrder="1"/>
    </xf>
    <xf numFmtId="49" fontId="9" fillId="7" borderId="1" xfId="0" applyNumberFormat="1" applyFont="1" applyFill="1" applyBorder="1" applyAlignment="1" applyProtection="1">
      <alignment vertical="top" readingOrder="1"/>
    </xf>
    <xf numFmtId="49" fontId="9" fillId="7" borderId="6" xfId="0" applyNumberFormat="1" applyFont="1" applyFill="1" applyBorder="1" applyAlignment="1" applyProtection="1">
      <alignment vertical="top" wrapText="1" readingOrder="1"/>
    </xf>
    <xf numFmtId="166" fontId="9" fillId="7" borderId="1" xfId="0" applyNumberFormat="1" applyFont="1" applyFill="1" applyBorder="1" applyAlignment="1" applyProtection="1">
      <alignment vertical="top" readingOrder="1"/>
    </xf>
    <xf numFmtId="0" fontId="9" fillId="0" borderId="1" xfId="0" applyFont="1" applyBorder="1" applyAlignment="1" applyProtection="1">
      <alignment vertical="top" readingOrder="1"/>
    </xf>
    <xf numFmtId="165" fontId="9" fillId="0" borderId="1" xfId="0" applyNumberFormat="1" applyFont="1" applyBorder="1" applyAlignment="1" applyProtection="1">
      <alignment vertical="top" readingOrder="1"/>
    </xf>
    <xf numFmtId="0" fontId="9" fillId="0" borderId="1" xfId="0" applyNumberFormat="1" applyFont="1" applyBorder="1" applyAlignment="1" applyProtection="1">
      <alignment vertical="top" wrapText="1" readingOrder="1"/>
    </xf>
    <xf numFmtId="14" fontId="9" fillId="0" borderId="1" xfId="0" applyNumberFormat="1" applyFont="1" applyBorder="1" applyAlignment="1" applyProtection="1">
      <alignment vertical="top" readingOrder="1"/>
    </xf>
    <xf numFmtId="4" fontId="10" fillId="0" borderId="1" xfId="0" applyNumberFormat="1" applyFont="1" applyBorder="1" applyAlignment="1" applyProtection="1">
      <alignment vertical="top" readingOrder="1"/>
    </xf>
    <xf numFmtId="49" fontId="9" fillId="7" borderId="11" xfId="0" applyNumberFormat="1" applyFont="1" applyFill="1" applyBorder="1" applyAlignment="1" applyProtection="1">
      <alignment vertical="top" wrapText="1" readingOrder="1"/>
    </xf>
    <xf numFmtId="168" fontId="9" fillId="7" borderId="8" xfId="0" applyNumberFormat="1" applyFont="1" applyFill="1" applyBorder="1" applyAlignment="1" applyProtection="1">
      <alignment vertical="top" wrapText="1" readingOrder="1"/>
    </xf>
    <xf numFmtId="0" fontId="9" fillId="7" borderId="8" xfId="0" applyNumberFormat="1" applyFont="1" applyFill="1" applyBorder="1" applyAlignment="1" applyProtection="1">
      <alignment vertical="top" wrapText="1" readingOrder="1"/>
    </xf>
    <xf numFmtId="14" fontId="9" fillId="7" borderId="8" xfId="0" applyNumberFormat="1" applyFont="1" applyFill="1" applyBorder="1" applyAlignment="1" applyProtection="1">
      <alignment vertical="top" wrapText="1" readingOrder="1"/>
    </xf>
    <xf numFmtId="168" fontId="9" fillId="7" borderId="1" xfId="0" applyNumberFormat="1" applyFont="1" applyFill="1" applyBorder="1" applyAlignment="1" applyProtection="1">
      <alignment vertical="top" wrapText="1" readingOrder="1"/>
    </xf>
    <xf numFmtId="49" fontId="9" fillId="7" borderId="11" xfId="0" applyNumberFormat="1" applyFont="1" applyFill="1" applyBorder="1" applyAlignment="1" applyProtection="1">
      <alignment vertical="top" readingOrder="1"/>
    </xf>
    <xf numFmtId="169" fontId="9" fillId="7" borderId="11" xfId="0" applyNumberFormat="1" applyFont="1" applyFill="1" applyBorder="1" applyAlignment="1" applyProtection="1">
      <alignment vertical="top" readingOrder="1"/>
    </xf>
    <xf numFmtId="43" fontId="9" fillId="7" borderId="11" xfId="0" applyNumberFormat="1" applyFont="1" applyFill="1" applyBorder="1" applyAlignment="1" applyProtection="1">
      <alignment vertical="top" readingOrder="1"/>
    </xf>
    <xf numFmtId="2" fontId="9" fillId="7" borderId="1" xfId="0" applyNumberFormat="1" applyFont="1" applyFill="1" applyBorder="1" applyAlignment="1" applyProtection="1">
      <alignment vertical="top" readingOrder="1"/>
    </xf>
    <xf numFmtId="0" fontId="9" fillId="0" borderId="1" xfId="0" applyFont="1" applyBorder="1" applyAlignment="1" applyProtection="1">
      <alignment vertical="top" wrapText="1" readingOrder="1"/>
    </xf>
    <xf numFmtId="14" fontId="9" fillId="0" borderId="1" xfId="0" applyNumberFormat="1" applyFont="1" applyBorder="1" applyAlignment="1" applyProtection="1">
      <alignment vertical="top" wrapText="1" readingOrder="1"/>
    </xf>
    <xf numFmtId="4" fontId="9" fillId="0" borderId="1" xfId="0" applyNumberFormat="1" applyFont="1" applyFill="1" applyBorder="1" applyAlignment="1" applyProtection="1">
      <alignment vertical="top" readingOrder="1"/>
    </xf>
    <xf numFmtId="4" fontId="9" fillId="2" borderId="1" xfId="0" applyNumberFormat="1" applyFont="1" applyFill="1" applyBorder="1" applyAlignment="1" applyProtection="1">
      <alignment vertical="top" readingOrder="1"/>
    </xf>
    <xf numFmtId="49" fontId="9" fillId="0" borderId="1" xfId="0" applyNumberFormat="1" applyFont="1" applyBorder="1" applyAlignment="1" applyProtection="1">
      <alignment vertical="top" readingOrder="1"/>
    </xf>
    <xf numFmtId="49" fontId="9" fillId="0" borderId="1" xfId="0" applyNumberFormat="1" applyFont="1" applyBorder="1" applyAlignment="1" applyProtection="1">
      <alignment vertical="top" wrapText="1" readingOrder="1"/>
    </xf>
    <xf numFmtId="165" fontId="9" fillId="2" borderId="1" xfId="0" applyNumberFormat="1" applyFont="1" applyFill="1" applyBorder="1" applyAlignment="1" applyProtection="1">
      <alignment vertical="top" readingOrder="1"/>
    </xf>
    <xf numFmtId="0" fontId="9" fillId="2" borderId="1" xfId="0" applyFont="1" applyFill="1" applyBorder="1" applyAlignment="1" applyProtection="1">
      <alignment vertical="top" wrapText="1" readingOrder="1"/>
    </xf>
    <xf numFmtId="14" fontId="9" fillId="2" borderId="1" xfId="0" applyNumberFormat="1" applyFont="1" applyFill="1" applyBorder="1" applyAlignment="1" applyProtection="1">
      <alignment vertical="top" wrapText="1" readingOrder="1"/>
    </xf>
    <xf numFmtId="49" fontId="9" fillId="2" borderId="1" xfId="0" applyNumberFormat="1" applyFont="1" applyFill="1" applyBorder="1" applyAlignment="1" applyProtection="1">
      <alignment vertical="top" readingOrder="1"/>
    </xf>
    <xf numFmtId="0" fontId="9" fillId="2" borderId="1" xfId="0" applyFont="1" applyFill="1" applyBorder="1" applyAlignment="1" applyProtection="1">
      <alignment vertical="top" readingOrder="1"/>
    </xf>
    <xf numFmtId="2" fontId="9" fillId="0" borderId="1" xfId="0" applyNumberFormat="1" applyFont="1" applyFill="1" applyBorder="1" applyAlignment="1" applyProtection="1">
      <alignment vertical="top" readingOrder="1"/>
    </xf>
    <xf numFmtId="2" fontId="9" fillId="2" borderId="1" xfId="0" applyNumberFormat="1" applyFont="1" applyFill="1" applyBorder="1" applyAlignment="1" applyProtection="1">
      <alignment vertical="top" readingOrder="1"/>
    </xf>
    <xf numFmtId="49" fontId="9" fillId="2" borderId="1" xfId="0" applyNumberFormat="1" applyFont="1" applyFill="1" applyBorder="1" applyAlignment="1" applyProtection="1">
      <alignment vertical="top" wrapText="1" readingOrder="1"/>
    </xf>
    <xf numFmtId="0" fontId="9" fillId="6" borderId="1" xfId="0" applyFont="1" applyFill="1" applyBorder="1" applyAlignment="1" applyProtection="1">
      <alignment vertical="top" readingOrder="1"/>
    </xf>
    <xf numFmtId="11" fontId="9" fillId="7" borderId="1" xfId="0" applyNumberFormat="1" applyFont="1" applyFill="1" applyBorder="1" applyAlignment="1" applyProtection="1">
      <alignment vertical="top" wrapText="1" readingOrder="1"/>
    </xf>
    <xf numFmtId="49" fontId="9" fillId="7" borderId="9" xfId="0" applyNumberFormat="1" applyFont="1" applyFill="1" applyBorder="1" applyAlignment="1" applyProtection="1">
      <alignment vertical="top" readingOrder="1"/>
    </xf>
    <xf numFmtId="2" fontId="9" fillId="7" borderId="9" xfId="0" applyNumberFormat="1" applyFont="1" applyFill="1" applyBorder="1" applyAlignment="1" applyProtection="1">
      <alignment vertical="top" readingOrder="1"/>
    </xf>
    <xf numFmtId="49" fontId="9" fillId="0" borderId="8" xfId="0" applyNumberFormat="1" applyFont="1" applyFill="1" applyBorder="1" applyAlignment="1" applyProtection="1">
      <alignment vertical="top" wrapText="1" readingOrder="1"/>
    </xf>
    <xf numFmtId="168" fontId="9" fillId="0" borderId="8" xfId="0" applyNumberFormat="1" applyFont="1" applyFill="1" applyBorder="1" applyAlignment="1" applyProtection="1">
      <alignment vertical="top" wrapText="1" readingOrder="1"/>
    </xf>
    <xf numFmtId="0" fontId="9" fillId="0" borderId="8" xfId="0" applyNumberFormat="1" applyFont="1" applyFill="1" applyBorder="1" applyAlignment="1" applyProtection="1">
      <alignment vertical="top" wrapText="1" readingOrder="1"/>
    </xf>
    <xf numFmtId="0" fontId="9" fillId="0" borderId="8" xfId="10" applyFont="1" applyBorder="1" applyAlignment="1">
      <alignment vertical="top" wrapText="1" readingOrder="1"/>
    </xf>
    <xf numFmtId="49" fontId="9" fillId="0" borderId="8" xfId="0" applyNumberFormat="1" applyFont="1" applyFill="1" applyBorder="1" applyAlignment="1" applyProtection="1">
      <alignment vertical="top" readingOrder="1"/>
    </xf>
    <xf numFmtId="49" fontId="9" fillId="0" borderId="8" xfId="0" applyNumberFormat="1" applyFont="1" applyBorder="1" applyAlignment="1" applyProtection="1">
      <alignment vertical="top" wrapText="1" readingOrder="1"/>
    </xf>
    <xf numFmtId="49" fontId="9" fillId="0" borderId="8" xfId="0" applyNumberFormat="1" applyFont="1" applyBorder="1" applyAlignment="1" applyProtection="1">
      <alignment vertical="top" readingOrder="1"/>
    </xf>
    <xf numFmtId="49" fontId="9" fillId="0" borderId="1" xfId="0" applyNumberFormat="1" applyFont="1" applyFill="1" applyBorder="1" applyAlignment="1" applyProtection="1">
      <alignment vertical="top" wrapText="1" readingOrder="1"/>
    </xf>
    <xf numFmtId="49" fontId="9" fillId="0" borderId="9" xfId="0" applyNumberFormat="1" applyFont="1" applyBorder="1" applyAlignment="1" applyProtection="1">
      <alignment vertical="top" wrapText="1" readingOrder="1"/>
    </xf>
    <xf numFmtId="0" fontId="9" fillId="0" borderId="0" xfId="10" applyFont="1" applyAlignment="1">
      <alignment vertical="top" wrapText="1" readingOrder="1"/>
    </xf>
    <xf numFmtId="43" fontId="9" fillId="0" borderId="1" xfId="0" applyNumberFormat="1" applyFont="1" applyBorder="1" applyAlignment="1" applyProtection="1">
      <alignment vertical="top" readingOrder="1"/>
    </xf>
    <xf numFmtId="0" fontId="9" fillId="0" borderId="1" xfId="10" applyFont="1" applyBorder="1" applyAlignment="1">
      <alignment vertical="top" wrapText="1" readingOrder="1"/>
    </xf>
    <xf numFmtId="49" fontId="20" fillId="0" borderId="8" xfId="0" applyNumberFormat="1" applyFont="1" applyBorder="1" applyAlignment="1" applyProtection="1">
      <alignment vertical="top" readingOrder="1"/>
    </xf>
    <xf numFmtId="49" fontId="20" fillId="0" borderId="1" xfId="0" applyNumberFormat="1" applyFont="1" applyBorder="1" applyAlignment="1" applyProtection="1">
      <alignment vertical="top" readingOrder="1"/>
    </xf>
    <xf numFmtId="49" fontId="9" fillId="6" borderId="1" xfId="0" applyNumberFormat="1" applyFont="1" applyFill="1" applyBorder="1" applyAlignment="1" applyProtection="1">
      <alignment vertical="top" wrapText="1" readingOrder="1"/>
    </xf>
    <xf numFmtId="0" fontId="9" fillId="7" borderId="1" xfId="3" applyFont="1" applyFill="1" applyBorder="1" applyAlignment="1">
      <alignment vertical="top" wrapText="1" readingOrder="1"/>
    </xf>
    <xf numFmtId="11" fontId="9" fillId="0" borderId="8" xfId="0" applyNumberFormat="1" applyFont="1" applyBorder="1" applyAlignment="1" applyProtection="1">
      <alignment vertical="top" wrapText="1" readingOrder="1"/>
    </xf>
    <xf numFmtId="11" fontId="9" fillId="0" borderId="0" xfId="0" applyNumberFormat="1" applyFont="1" applyBorder="1" applyAlignment="1" applyProtection="1">
      <alignment vertical="top" wrapText="1" readingOrder="1"/>
    </xf>
    <xf numFmtId="11" fontId="9" fillId="0" borderId="9" xfId="0" applyNumberFormat="1" applyFont="1" applyBorder="1" applyAlignment="1" applyProtection="1">
      <alignment vertical="top" wrapText="1" readingOrder="1"/>
    </xf>
    <xf numFmtId="11" fontId="9" fillId="0" borderId="11" xfId="0" applyNumberFormat="1" applyFont="1" applyBorder="1" applyAlignment="1" applyProtection="1">
      <alignment vertical="top" wrapText="1" readingOrder="1"/>
    </xf>
    <xf numFmtId="0" fontId="9" fillId="0" borderId="1" xfId="0" applyNumberFormat="1" applyFont="1" applyBorder="1" applyAlignment="1" applyProtection="1">
      <alignment vertical="top" readingOrder="1"/>
    </xf>
    <xf numFmtId="11" fontId="9" fillId="0" borderId="1" xfId="0" applyNumberFormat="1" applyFont="1" applyBorder="1" applyAlignment="1" applyProtection="1">
      <alignment vertical="top" wrapText="1" readingOrder="1"/>
    </xf>
    <xf numFmtId="2" fontId="9" fillId="0" borderId="1" xfId="0" applyNumberFormat="1" applyFont="1" applyBorder="1" applyAlignment="1" applyProtection="1">
      <alignment vertical="top" readingOrder="1"/>
    </xf>
    <xf numFmtId="49" fontId="9" fillId="0" borderId="9" xfId="0" applyNumberFormat="1" applyFont="1" applyBorder="1" applyAlignment="1" applyProtection="1">
      <alignment vertical="top" readingOrder="1"/>
    </xf>
    <xf numFmtId="2" fontId="9" fillId="0" borderId="9" xfId="0" applyNumberFormat="1" applyFont="1" applyBorder="1" applyAlignment="1" applyProtection="1">
      <alignment vertical="top" readingOrder="1"/>
    </xf>
    <xf numFmtId="0" fontId="9" fillId="2" borderId="1" xfId="0" applyNumberFormat="1" applyFont="1" applyFill="1" applyBorder="1" applyAlignment="1" applyProtection="1">
      <alignment vertical="top" readingOrder="1"/>
    </xf>
    <xf numFmtId="11" fontId="9" fillId="2" borderId="1" xfId="0" applyNumberFormat="1" applyFont="1" applyFill="1" applyBorder="1" applyAlignment="1" applyProtection="1">
      <alignment vertical="top" wrapText="1" readingOrder="1"/>
    </xf>
    <xf numFmtId="2" fontId="10" fillId="0" borderId="1" xfId="0" applyNumberFormat="1" applyFont="1" applyBorder="1" applyAlignment="1" applyProtection="1">
      <alignment vertical="top" readingOrder="1"/>
    </xf>
    <xf numFmtId="0" fontId="9" fillId="0" borderId="1" xfId="0" applyFont="1" applyFill="1" applyBorder="1" applyAlignment="1" applyProtection="1">
      <alignment vertical="top" wrapText="1" readingOrder="1"/>
    </xf>
    <xf numFmtId="0" fontId="9" fillId="0" borderId="1" xfId="0" applyFont="1" applyFill="1" applyBorder="1" applyAlignment="1" applyProtection="1">
      <alignment vertical="top" readingOrder="1"/>
    </xf>
    <xf numFmtId="49" fontId="9" fillId="0" borderId="1" xfId="4" applyNumberFormat="1" applyFont="1" applyFill="1" applyBorder="1" applyAlignment="1">
      <alignment vertical="top" readingOrder="1"/>
    </xf>
    <xf numFmtId="171" fontId="9" fillId="0" borderId="1" xfId="5" applyNumberFormat="1" applyFont="1" applyFill="1" applyBorder="1" applyAlignment="1" applyProtection="1">
      <alignment vertical="top" wrapText="1" readingOrder="1"/>
      <protection hidden="1"/>
    </xf>
    <xf numFmtId="4" fontId="9" fillId="0" borderId="8" xfId="4" applyNumberFormat="1" applyFont="1" applyFill="1" applyBorder="1" applyAlignment="1">
      <alignment vertical="top" readingOrder="1"/>
    </xf>
    <xf numFmtId="49" fontId="9" fillId="0" borderId="9" xfId="4" applyNumberFormat="1" applyFont="1" applyFill="1" applyBorder="1" applyAlignment="1">
      <alignment vertical="top" readingOrder="1"/>
    </xf>
    <xf numFmtId="171" fontId="9" fillId="0" borderId="9" xfId="5" applyNumberFormat="1" applyFont="1" applyFill="1" applyBorder="1" applyAlignment="1" applyProtection="1">
      <alignment vertical="top" wrapText="1" readingOrder="1"/>
      <protection hidden="1"/>
    </xf>
    <xf numFmtId="165" fontId="9" fillId="0" borderId="1" xfId="0" applyNumberFormat="1" applyFont="1" applyFill="1" applyBorder="1" applyAlignment="1" applyProtection="1">
      <alignment vertical="top" readingOrder="1"/>
    </xf>
    <xf numFmtId="0" fontId="9" fillId="0" borderId="1" xfId="0" applyNumberFormat="1" applyFont="1" applyFill="1" applyBorder="1" applyAlignment="1" applyProtection="1">
      <alignment vertical="top" wrapText="1" readingOrder="1"/>
    </xf>
    <xf numFmtId="14" fontId="9" fillId="0" borderId="1" xfId="0" applyNumberFormat="1" applyFont="1" applyFill="1" applyBorder="1" applyAlignment="1" applyProtection="1">
      <alignment vertical="top" readingOrder="1"/>
    </xf>
    <xf numFmtId="4" fontId="10" fillId="0" borderId="1" xfId="0" applyNumberFormat="1" applyFont="1" applyFill="1" applyBorder="1" applyAlignment="1" applyProtection="1">
      <alignment vertical="top" readingOrder="1"/>
    </xf>
    <xf numFmtId="0" fontId="9" fillId="0" borderId="6" xfId="0" applyNumberFormat="1" applyFont="1" applyBorder="1" applyAlignment="1" applyProtection="1">
      <alignment vertical="top" wrapText="1" readingOrder="1"/>
    </xf>
    <xf numFmtId="49" fontId="9" fillId="0" borderId="6" xfId="0" applyNumberFormat="1" applyFont="1" applyBorder="1" applyAlignment="1" applyProtection="1">
      <alignment vertical="top" wrapText="1" readingOrder="1"/>
    </xf>
    <xf numFmtId="0" fontId="9" fillId="0" borderId="1" xfId="0" applyFont="1" applyFill="1" applyBorder="1" applyAlignment="1">
      <alignment vertical="top" readingOrder="1"/>
    </xf>
    <xf numFmtId="49" fontId="9" fillId="0" borderId="1" xfId="0" applyNumberFormat="1" applyFont="1" applyFill="1" applyBorder="1" applyAlignment="1" applyProtection="1">
      <alignment vertical="top" wrapText="1" readingOrder="1"/>
      <protection locked="0"/>
    </xf>
    <xf numFmtId="0" fontId="9" fillId="0" borderId="1" xfId="0" applyFont="1" applyFill="1" applyBorder="1" applyAlignment="1" applyProtection="1">
      <alignment vertical="top" wrapText="1" readingOrder="1"/>
      <protection locked="0"/>
    </xf>
    <xf numFmtId="0" fontId="9" fillId="0" borderId="6" xfId="0" applyNumberFormat="1" applyFont="1" applyFill="1" applyBorder="1" applyAlignment="1" applyProtection="1">
      <alignment vertical="top" wrapText="1" readingOrder="1"/>
      <protection locked="0"/>
    </xf>
    <xf numFmtId="0" fontId="9" fillId="0" borderId="9" xfId="0" applyNumberFormat="1" applyFont="1" applyFill="1" applyBorder="1" applyAlignment="1" applyProtection="1">
      <alignment vertical="top" wrapText="1" readingOrder="1"/>
      <protection hidden="1"/>
    </xf>
    <xf numFmtId="0" fontId="9" fillId="0" borderId="6" xfId="0" applyNumberFormat="1" applyFont="1" applyFill="1" applyBorder="1" applyAlignment="1" applyProtection="1">
      <alignment vertical="top" wrapText="1" readingOrder="1"/>
    </xf>
    <xf numFmtId="0" fontId="9" fillId="2" borderId="1" xfId="0" applyFont="1" applyFill="1" applyBorder="1" applyAlignment="1" applyProtection="1">
      <alignment vertical="top" wrapText="1" readingOrder="1"/>
      <protection locked="0"/>
    </xf>
    <xf numFmtId="49" fontId="9" fillId="0" borderId="1" xfId="0" applyNumberFormat="1" applyFont="1" applyFill="1" applyBorder="1" applyAlignment="1" applyProtection="1">
      <alignment vertical="top" readingOrder="1"/>
      <protection locked="0"/>
    </xf>
    <xf numFmtId="164" fontId="9" fillId="0" borderId="1" xfId="0" applyNumberFormat="1" applyFont="1" applyFill="1" applyBorder="1" applyAlignment="1" applyProtection="1">
      <alignment vertical="top" wrapText="1" readingOrder="1"/>
      <protection locked="0"/>
    </xf>
    <xf numFmtId="49" fontId="9" fillId="0" borderId="6" xfId="0" applyNumberFormat="1" applyFont="1" applyFill="1" applyBorder="1" applyAlignment="1" applyProtection="1">
      <alignment vertical="top" wrapText="1" readingOrder="1"/>
      <protection locked="0"/>
    </xf>
    <xf numFmtId="172" fontId="9" fillId="0" borderId="1" xfId="0" applyNumberFormat="1" applyFont="1" applyFill="1" applyBorder="1" applyAlignment="1" applyProtection="1">
      <alignment vertical="top" readingOrder="1"/>
      <protection locked="0"/>
    </xf>
    <xf numFmtId="4" fontId="9" fillId="0" borderId="1" xfId="0" applyNumberFormat="1" applyFont="1" applyFill="1" applyBorder="1" applyAlignment="1" applyProtection="1">
      <alignment vertical="top" readingOrder="1"/>
      <protection locked="0"/>
    </xf>
    <xf numFmtId="0" fontId="9" fillId="2" borderId="9" xfId="0" applyNumberFormat="1" applyFont="1" applyFill="1" applyBorder="1" applyAlignment="1" applyProtection="1">
      <alignment vertical="top" wrapText="1" readingOrder="1"/>
      <protection hidden="1"/>
    </xf>
    <xf numFmtId="0" fontId="9" fillId="2" borderId="6" xfId="0" applyNumberFormat="1" applyFont="1" applyFill="1" applyBorder="1" applyAlignment="1" applyProtection="1">
      <alignment vertical="top" wrapText="1" readingOrder="1"/>
      <protection locked="0"/>
    </xf>
    <xf numFmtId="49" fontId="9" fillId="2" borderId="1" xfId="0" applyNumberFormat="1" applyFont="1" applyFill="1" applyBorder="1" applyAlignment="1" applyProtection="1">
      <alignment vertical="top" readingOrder="1"/>
      <protection locked="0"/>
    </xf>
    <xf numFmtId="0" fontId="9" fillId="0" borderId="6" xfId="0" applyNumberFormat="1" applyFont="1" applyFill="1" applyBorder="1" applyAlignment="1">
      <alignment vertical="top" wrapText="1" readingOrder="1"/>
    </xf>
    <xf numFmtId="0" fontId="9" fillId="0" borderId="1" xfId="8" applyFont="1" applyFill="1" applyBorder="1" applyAlignment="1" applyProtection="1">
      <alignment vertical="top" wrapText="1" readingOrder="1"/>
    </xf>
    <xf numFmtId="4" fontId="9" fillId="0" borderId="1" xfId="0" applyNumberFormat="1" applyFont="1" applyBorder="1" applyAlignment="1" applyProtection="1">
      <alignment vertical="top" readingOrder="1"/>
    </xf>
    <xf numFmtId="0" fontId="9" fillId="0" borderId="6" xfId="0" applyFont="1" applyBorder="1" applyAlignment="1" applyProtection="1">
      <alignment vertical="top" wrapText="1" readingOrder="1"/>
    </xf>
    <xf numFmtId="0" fontId="9" fillId="0" borderId="6" xfId="0" applyFont="1" applyBorder="1" applyAlignment="1">
      <alignment vertical="top" wrapText="1" readingOrder="1"/>
    </xf>
    <xf numFmtId="0" fontId="9" fillId="2" borderId="6" xfId="0" applyFont="1" applyFill="1" applyBorder="1" applyAlignment="1">
      <alignment vertical="top" wrapText="1" readingOrder="1"/>
    </xf>
    <xf numFmtId="49" fontId="9" fillId="0" borderId="0" xfId="0" applyNumberFormat="1" applyFont="1" applyAlignment="1">
      <alignment vertical="top" readingOrder="1"/>
    </xf>
    <xf numFmtId="0" fontId="9" fillId="0" borderId="1" xfId="0" applyFont="1" applyBorder="1" applyAlignment="1">
      <alignment vertical="top" wrapText="1" readingOrder="1"/>
    </xf>
    <xf numFmtId="49" fontId="9" fillId="0" borderId="9" xfId="0" applyNumberFormat="1" applyFont="1" applyBorder="1" applyAlignment="1">
      <alignment vertical="top" readingOrder="1"/>
    </xf>
    <xf numFmtId="49" fontId="9" fillId="0" borderId="1" xfId="0" applyNumberFormat="1" applyFont="1" applyBorder="1" applyAlignment="1">
      <alignment vertical="top" readingOrder="1"/>
    </xf>
    <xf numFmtId="14" fontId="9" fillId="0" borderId="8" xfId="0" applyNumberFormat="1" applyFont="1" applyFill="1" applyBorder="1" applyAlignment="1" applyProtection="1">
      <alignment vertical="top" wrapText="1" readingOrder="1"/>
    </xf>
    <xf numFmtId="49" fontId="9" fillId="0" borderId="1" xfId="0" applyNumberFormat="1" applyFont="1" applyFill="1" applyBorder="1" applyAlignment="1">
      <alignment vertical="top" readingOrder="1"/>
    </xf>
    <xf numFmtId="49" fontId="9" fillId="0" borderId="1" xfId="0" applyNumberFormat="1" applyFont="1" applyFill="1" applyBorder="1" applyAlignment="1">
      <alignment vertical="top" wrapText="1" readingOrder="1"/>
    </xf>
    <xf numFmtId="14" fontId="9" fillId="0" borderId="1" xfId="0" applyNumberFormat="1" applyFont="1" applyFill="1" applyBorder="1" applyAlignment="1" applyProtection="1">
      <alignment vertical="top" wrapText="1" readingOrder="1"/>
    </xf>
    <xf numFmtId="2" fontId="20" fillId="2" borderId="1" xfId="0" applyNumberFormat="1" applyFont="1" applyFill="1" applyBorder="1" applyAlignment="1" applyProtection="1">
      <alignment vertical="top" readingOrder="1"/>
    </xf>
    <xf numFmtId="49" fontId="9" fillId="0" borderId="8" xfId="0" applyNumberFormat="1" applyFont="1" applyFill="1" applyBorder="1" applyAlignment="1">
      <alignment vertical="top" wrapText="1" readingOrder="1"/>
    </xf>
    <xf numFmtId="14" fontId="9" fillId="0" borderId="8" xfId="0" applyNumberFormat="1" applyFont="1" applyBorder="1" applyAlignment="1" applyProtection="1">
      <alignment vertical="top" wrapText="1" readingOrder="1"/>
    </xf>
    <xf numFmtId="14" fontId="9" fillId="0" borderId="3" xfId="0" applyNumberFormat="1" applyFont="1" applyBorder="1" applyAlignment="1" applyProtection="1">
      <alignment vertical="top" wrapText="1" readingOrder="1"/>
    </xf>
    <xf numFmtId="2" fontId="9" fillId="2" borderId="8" xfId="0" applyNumberFormat="1" applyFont="1" applyFill="1" applyBorder="1" applyAlignment="1" applyProtection="1">
      <alignment vertical="top" readingOrder="1"/>
    </xf>
    <xf numFmtId="49" fontId="9" fillId="0" borderId="8" xfId="0" applyNumberFormat="1" applyFont="1" applyFill="1" applyBorder="1" applyAlignment="1">
      <alignment vertical="top" readingOrder="1"/>
    </xf>
    <xf numFmtId="49" fontId="9" fillId="0" borderId="9" xfId="0" applyNumberFormat="1" applyFont="1" applyFill="1" applyBorder="1" applyAlignment="1">
      <alignment vertical="top" wrapText="1" readingOrder="1"/>
    </xf>
    <xf numFmtId="14" fontId="9" fillId="0" borderId="5" xfId="0" applyNumberFormat="1" applyFont="1" applyBorder="1" applyAlignment="1" applyProtection="1">
      <alignment vertical="top" wrapText="1" readingOrder="1"/>
    </xf>
    <xf numFmtId="2" fontId="9" fillId="2" borderId="9" xfId="0" applyNumberFormat="1" applyFont="1" applyFill="1" applyBorder="1" applyAlignment="1" applyProtection="1">
      <alignment vertical="top" readingOrder="1"/>
    </xf>
    <xf numFmtId="49" fontId="9" fillId="0" borderId="9" xfId="0" applyNumberFormat="1" applyFont="1" applyFill="1" applyBorder="1" applyAlignment="1">
      <alignment vertical="top" readingOrder="1"/>
    </xf>
    <xf numFmtId="49" fontId="9" fillId="0" borderId="11" xfId="0" applyNumberFormat="1" applyFont="1" applyFill="1" applyBorder="1" applyAlignment="1">
      <alignment vertical="top" wrapText="1" readingOrder="1"/>
    </xf>
    <xf numFmtId="49" fontId="9" fillId="0" borderId="12" xfId="0" applyNumberFormat="1" applyFont="1" applyFill="1" applyBorder="1" applyAlignment="1">
      <alignment vertical="top" readingOrder="1"/>
    </xf>
    <xf numFmtId="49" fontId="9" fillId="0" borderId="5" xfId="0" applyNumberFormat="1" applyFont="1" applyFill="1" applyBorder="1" applyAlignment="1">
      <alignment vertical="top" wrapText="1" readingOrder="1"/>
    </xf>
    <xf numFmtId="49" fontId="9" fillId="0" borderId="15" xfId="0" applyNumberFormat="1" applyFont="1" applyFill="1" applyBorder="1" applyAlignment="1">
      <alignment vertical="top" wrapText="1" readingOrder="1"/>
    </xf>
    <xf numFmtId="49" fontId="9" fillId="0" borderId="4" xfId="0" applyNumberFormat="1" applyFont="1" applyFill="1" applyBorder="1" applyAlignment="1">
      <alignment vertical="top" readingOrder="1"/>
    </xf>
    <xf numFmtId="14" fontId="9" fillId="0" borderId="9" xfId="0" applyNumberFormat="1" applyFont="1" applyBorder="1" applyAlignment="1" applyProtection="1">
      <alignment vertical="top" wrapText="1" readingOrder="1"/>
    </xf>
    <xf numFmtId="49" fontId="9" fillId="2" borderId="6" xfId="0" applyNumberFormat="1" applyFont="1" applyFill="1" applyBorder="1" applyAlignment="1" applyProtection="1">
      <alignment vertical="top" wrapText="1" readingOrder="1"/>
    </xf>
    <xf numFmtId="49" fontId="9" fillId="2" borderId="1" xfId="0" applyNumberFormat="1" applyFont="1" applyFill="1" applyBorder="1" applyAlignment="1">
      <alignment vertical="top" readingOrder="1"/>
    </xf>
    <xf numFmtId="170" fontId="9" fillId="0" borderId="1" xfId="0" applyNumberFormat="1" applyFont="1" applyFill="1" applyBorder="1" applyAlignment="1">
      <alignment vertical="top" readingOrder="1"/>
    </xf>
    <xf numFmtId="0" fontId="9" fillId="0" borderId="1" xfId="0" applyNumberFormat="1" applyFont="1" applyFill="1" applyBorder="1" applyAlignment="1" applyProtection="1">
      <alignment vertical="top" wrapText="1" readingOrder="1"/>
      <protection hidden="1"/>
    </xf>
    <xf numFmtId="0" fontId="24" fillId="0" borderId="9" xfId="0" applyNumberFormat="1" applyFont="1" applyFill="1" applyBorder="1" applyAlignment="1" applyProtection="1">
      <alignment vertical="top" wrapText="1" readingOrder="1"/>
    </xf>
    <xf numFmtId="177" fontId="9" fillId="0" borderId="1" xfId="0" applyNumberFormat="1" applyFont="1" applyFill="1" applyBorder="1" applyAlignment="1">
      <alignment vertical="top" wrapText="1" readingOrder="1"/>
    </xf>
    <xf numFmtId="177" fontId="9" fillId="0" borderId="1" xfId="8" applyNumberFormat="1" applyFont="1" applyFill="1" applyBorder="1" applyAlignment="1" applyProtection="1">
      <alignment vertical="top" wrapText="1" readingOrder="1"/>
      <protection hidden="1"/>
    </xf>
    <xf numFmtId="14" fontId="9" fillId="0" borderId="1" xfId="0" applyNumberFormat="1" applyFont="1" applyFill="1" applyBorder="1" applyAlignment="1" applyProtection="1">
      <alignment vertical="top" readingOrder="1"/>
      <protection locked="0"/>
    </xf>
    <xf numFmtId="4" fontId="9" fillId="0" borderId="1" xfId="0" applyNumberFormat="1" applyFont="1" applyFill="1" applyBorder="1" applyAlignment="1" applyProtection="1">
      <alignment vertical="top" wrapText="1" readingOrder="1"/>
    </xf>
    <xf numFmtId="4" fontId="9" fillId="0" borderId="9" xfId="0" applyNumberFormat="1" applyFont="1" applyFill="1" applyBorder="1" applyAlignment="1" applyProtection="1">
      <alignment vertical="top" wrapText="1" readingOrder="1"/>
    </xf>
    <xf numFmtId="178" fontId="9" fillId="0" borderId="1" xfId="8" applyNumberFormat="1" applyFont="1" applyFill="1" applyBorder="1" applyAlignment="1" applyProtection="1">
      <alignment vertical="top" readingOrder="1"/>
      <protection hidden="1"/>
    </xf>
    <xf numFmtId="4" fontId="9" fillId="0" borderId="1" xfId="8" applyNumberFormat="1" applyFont="1" applyFill="1" applyBorder="1" applyAlignment="1" applyProtection="1">
      <alignment vertical="top" readingOrder="1"/>
      <protection hidden="1"/>
    </xf>
    <xf numFmtId="174" fontId="9" fillId="0" borderId="1" xfId="1" applyNumberFormat="1" applyFont="1" applyFill="1" applyBorder="1" applyAlignment="1">
      <alignment vertical="top" readingOrder="1"/>
    </xf>
    <xf numFmtId="169" fontId="9" fillId="0" borderId="1" xfId="1" applyNumberFormat="1" applyFont="1" applyFill="1" applyBorder="1" applyAlignment="1">
      <alignment vertical="top" readingOrder="1"/>
    </xf>
    <xf numFmtId="4" fontId="9" fillId="0" borderId="1" xfId="0" applyNumberFormat="1" applyFont="1" applyFill="1" applyBorder="1" applyAlignment="1">
      <alignment vertical="top" readingOrder="1"/>
    </xf>
    <xf numFmtId="171" fontId="9" fillId="0" borderId="1" xfId="8" applyNumberFormat="1" applyFont="1" applyFill="1" applyBorder="1" applyAlignment="1" applyProtection="1">
      <alignment vertical="top" wrapText="1" readingOrder="1"/>
      <protection hidden="1"/>
    </xf>
    <xf numFmtId="177" fontId="20" fillId="0" borderId="1" xfId="0" applyNumberFormat="1" applyFont="1" applyFill="1" applyBorder="1" applyAlignment="1">
      <alignment vertical="top" wrapText="1" readingOrder="1"/>
    </xf>
    <xf numFmtId="177" fontId="20" fillId="0" borderId="1" xfId="8" applyNumberFormat="1" applyFont="1" applyFill="1" applyBorder="1" applyAlignment="1" applyProtection="1">
      <alignment vertical="top" wrapText="1" readingOrder="1"/>
      <protection hidden="1"/>
    </xf>
    <xf numFmtId="49" fontId="20" fillId="0" borderId="1" xfId="0" applyNumberFormat="1" applyFont="1" applyFill="1" applyBorder="1" applyAlignment="1">
      <alignment vertical="top" wrapText="1" readingOrder="1"/>
    </xf>
    <xf numFmtId="49" fontId="20" fillId="0" borderId="1" xfId="0" applyNumberFormat="1" applyFont="1" applyFill="1" applyBorder="1" applyAlignment="1">
      <alignment vertical="top" readingOrder="1"/>
    </xf>
    <xf numFmtId="4" fontId="20" fillId="0" borderId="1" xfId="0" applyNumberFormat="1" applyFont="1" applyFill="1" applyBorder="1" applyAlignment="1">
      <alignment vertical="top" readingOrder="1"/>
    </xf>
    <xf numFmtId="4" fontId="20" fillId="0" borderId="1" xfId="0" applyNumberFormat="1" applyFont="1" applyFill="1" applyBorder="1" applyAlignment="1" applyProtection="1">
      <alignment vertical="top" readingOrder="1"/>
    </xf>
    <xf numFmtId="0" fontId="20" fillId="0" borderId="1" xfId="0" applyNumberFormat="1" applyFont="1" applyFill="1" applyBorder="1" applyAlignment="1" applyProtection="1">
      <alignment vertical="top" wrapText="1" readingOrder="1"/>
    </xf>
    <xf numFmtId="49" fontId="9" fillId="0" borderId="1" xfId="0" applyNumberFormat="1" applyFont="1" applyFill="1" applyBorder="1" applyAlignment="1" applyProtection="1">
      <alignment vertical="top" readingOrder="1"/>
    </xf>
    <xf numFmtId="174" fontId="9" fillId="0" borderId="1" xfId="1" applyNumberFormat="1" applyFont="1" applyFill="1" applyBorder="1" applyAlignment="1" applyProtection="1">
      <alignment vertical="top" readingOrder="1"/>
    </xf>
    <xf numFmtId="169" fontId="9" fillId="0" borderId="1" xfId="0" applyNumberFormat="1" applyFont="1" applyFill="1" applyBorder="1" applyAlignment="1" applyProtection="1">
      <alignment vertical="top" readingOrder="1"/>
    </xf>
    <xf numFmtId="0" fontId="9" fillId="0" borderId="8" xfId="0" applyFont="1" applyFill="1" applyBorder="1" applyAlignment="1" applyProtection="1">
      <alignment vertical="top" wrapText="1" readingOrder="1"/>
    </xf>
    <xf numFmtId="169" fontId="9" fillId="0" borderId="1" xfId="1" applyNumberFormat="1" applyFont="1" applyFill="1" applyBorder="1" applyAlignment="1" applyProtection="1">
      <alignment vertical="top" readingOrder="1"/>
    </xf>
    <xf numFmtId="0" fontId="9" fillId="11" borderId="6" xfId="0" applyFont="1" applyFill="1" applyBorder="1" applyAlignment="1" applyProtection="1">
      <alignment vertical="top" wrapText="1" readingOrder="1"/>
    </xf>
    <xf numFmtId="49" fontId="9" fillId="11" borderId="1" xfId="0" applyNumberFormat="1" applyFont="1" applyFill="1" applyBorder="1" applyAlignment="1" applyProtection="1">
      <alignment vertical="top" wrapText="1" readingOrder="1"/>
    </xf>
    <xf numFmtId="0" fontId="9" fillId="0" borderId="6" xfId="0" applyFont="1" applyFill="1" applyBorder="1" applyAlignment="1" applyProtection="1">
      <alignment vertical="top" wrapText="1" readingOrder="1"/>
    </xf>
    <xf numFmtId="165" fontId="9" fillId="11" borderId="1" xfId="0" applyNumberFormat="1" applyFont="1" applyFill="1" applyBorder="1" applyAlignment="1" applyProtection="1">
      <alignment vertical="top" wrapText="1" readingOrder="1"/>
    </xf>
    <xf numFmtId="0" fontId="9" fillId="0" borderId="8" xfId="0" applyFont="1" applyFill="1" applyBorder="1" applyAlignment="1" applyProtection="1">
      <alignment vertical="top" wrapText="1" readingOrder="1"/>
      <protection locked="0"/>
    </xf>
    <xf numFmtId="2" fontId="9" fillId="0" borderId="8" xfId="0" applyNumberFormat="1" applyFont="1" applyFill="1" applyBorder="1" applyAlignment="1" applyProtection="1">
      <alignment vertical="top" wrapText="1" readingOrder="1"/>
      <protection locked="0"/>
    </xf>
    <xf numFmtId="168" fontId="9" fillId="0" borderId="8" xfId="0" applyNumberFormat="1" applyFont="1" applyFill="1" applyBorder="1" applyAlignment="1" applyProtection="1">
      <alignment vertical="top" wrapText="1" readingOrder="1"/>
      <protection locked="0"/>
    </xf>
    <xf numFmtId="14" fontId="9" fillId="0" borderId="8" xfId="0" applyNumberFormat="1" applyFont="1" applyFill="1" applyBorder="1" applyAlignment="1" applyProtection="1">
      <alignment vertical="top" wrapText="1" readingOrder="1"/>
      <protection locked="0"/>
    </xf>
    <xf numFmtId="49" fontId="9" fillId="0" borderId="8" xfId="0" applyNumberFormat="1" applyFont="1" applyFill="1" applyBorder="1" applyAlignment="1" applyProtection="1">
      <alignment vertical="top" wrapText="1" readingOrder="1"/>
      <protection locked="0"/>
    </xf>
    <xf numFmtId="49" fontId="9" fillId="0" borderId="2" xfId="0" applyNumberFormat="1" applyFont="1" applyFill="1" applyBorder="1" applyAlignment="1" applyProtection="1">
      <alignment vertical="top" wrapText="1" readingOrder="1"/>
      <protection locked="0"/>
    </xf>
    <xf numFmtId="0" fontId="9" fillId="0" borderId="8" xfId="0" applyNumberFormat="1" applyFont="1" applyFill="1" applyBorder="1" applyAlignment="1" applyProtection="1">
      <alignment vertical="top" wrapText="1" readingOrder="1"/>
      <protection locked="0"/>
    </xf>
    <xf numFmtId="2" fontId="9" fillId="0" borderId="8" xfId="0" applyNumberFormat="1" applyFont="1" applyFill="1" applyBorder="1" applyAlignment="1" applyProtection="1">
      <alignment vertical="top" wrapText="1" readingOrder="1"/>
    </xf>
    <xf numFmtId="2" fontId="9" fillId="0" borderId="8" xfId="0" applyNumberFormat="1" applyFont="1" applyFill="1" applyBorder="1" applyAlignment="1">
      <alignment vertical="top" wrapText="1" readingOrder="1"/>
    </xf>
    <xf numFmtId="49" fontId="9" fillId="0" borderId="2" xfId="0" applyNumberFormat="1" applyFont="1" applyFill="1" applyBorder="1" applyAlignment="1" applyProtection="1">
      <alignment vertical="top" readingOrder="1"/>
    </xf>
    <xf numFmtId="49" fontId="9" fillId="0" borderId="6" xfId="0" applyNumberFormat="1" applyFont="1" applyFill="1" applyBorder="1" applyAlignment="1" applyProtection="1">
      <alignment vertical="top" wrapText="1" readingOrder="1"/>
    </xf>
    <xf numFmtId="0" fontId="9" fillId="0" borderId="8" xfId="0" applyFont="1" applyFill="1" applyBorder="1" applyAlignment="1" applyProtection="1">
      <alignment vertical="top" readingOrder="1"/>
    </xf>
    <xf numFmtId="14" fontId="9" fillId="0" borderId="8" xfId="0" applyNumberFormat="1" applyFont="1" applyFill="1" applyBorder="1" applyAlignment="1" applyProtection="1">
      <alignment vertical="top" readingOrder="1"/>
    </xf>
    <xf numFmtId="0" fontId="9" fillId="0" borderId="11" xfId="0" applyFont="1" applyFill="1" applyBorder="1" applyAlignment="1" applyProtection="1">
      <alignment vertical="top" readingOrder="1"/>
    </xf>
    <xf numFmtId="165" fontId="9" fillId="0" borderId="8" xfId="0" applyNumberFormat="1" applyFont="1" applyFill="1" applyBorder="1" applyAlignment="1" applyProtection="1">
      <alignment vertical="top" readingOrder="1"/>
    </xf>
    <xf numFmtId="4" fontId="9" fillId="0" borderId="8" xfId="0" applyNumberFormat="1" applyFont="1" applyFill="1" applyBorder="1" applyAlignment="1" applyProtection="1">
      <alignment vertical="top" readingOrder="1"/>
    </xf>
    <xf numFmtId="2" fontId="9" fillId="0" borderId="1" xfId="0" applyNumberFormat="1" applyFont="1" applyFill="1" applyBorder="1" applyAlignment="1" applyProtection="1">
      <alignment vertical="top" wrapText="1" readingOrder="1"/>
    </xf>
    <xf numFmtId="2" fontId="9" fillId="0" borderId="1" xfId="0" applyNumberFormat="1" applyFont="1" applyFill="1" applyBorder="1" applyAlignment="1">
      <alignment vertical="top" wrapText="1" readingOrder="1"/>
    </xf>
    <xf numFmtId="168" fontId="9" fillId="0" borderId="1" xfId="0" applyNumberFormat="1" applyFont="1" applyFill="1" applyBorder="1" applyAlignment="1" applyProtection="1">
      <alignment vertical="top" wrapText="1" readingOrder="1"/>
    </xf>
    <xf numFmtId="0" fontId="9" fillId="0" borderId="0" xfId="0" applyFont="1" applyFill="1" applyAlignment="1" applyProtection="1">
      <alignment vertical="top" readingOrder="1"/>
    </xf>
    <xf numFmtId="165" fontId="9" fillId="0" borderId="0" xfId="0" applyNumberFormat="1" applyFont="1" applyFill="1" applyAlignment="1" applyProtection="1">
      <alignment vertical="top" readingOrder="1"/>
    </xf>
    <xf numFmtId="0" fontId="9" fillId="0" borderId="0" xfId="0" applyNumberFormat="1" applyFont="1" applyFill="1" applyAlignment="1" applyProtection="1">
      <alignment vertical="top" wrapText="1" readingOrder="1"/>
    </xf>
    <xf numFmtId="0" fontId="16" fillId="6" borderId="1" xfId="3" applyFont="1" applyFill="1" applyBorder="1" applyAlignment="1">
      <alignment vertical="top" wrapText="1" readingOrder="1"/>
    </xf>
    <xf numFmtId="14" fontId="9" fillId="2" borderId="1" xfId="0" applyNumberFormat="1" applyFont="1" applyFill="1" applyBorder="1" applyAlignment="1">
      <alignment vertical="top" readingOrder="1"/>
    </xf>
    <xf numFmtId="14" fontId="9" fillId="0" borderId="1" xfId="0" applyNumberFormat="1" applyFont="1" applyFill="1" applyBorder="1" applyAlignment="1">
      <alignment vertical="top" readingOrder="1"/>
    </xf>
    <xf numFmtId="4" fontId="9" fillId="2" borderId="1" xfId="0" applyNumberFormat="1" applyFont="1" applyFill="1" applyBorder="1" applyAlignment="1">
      <alignment vertical="top" readingOrder="1"/>
    </xf>
    <xf numFmtId="4" fontId="9" fillId="2" borderId="8" xfId="0" applyNumberFormat="1" applyFont="1" applyFill="1" applyBorder="1" applyAlignment="1">
      <alignment vertical="top" readingOrder="1"/>
    </xf>
    <xf numFmtId="49" fontId="9" fillId="0" borderId="11" xfId="0" applyNumberFormat="1" applyFont="1" applyFill="1" applyBorder="1" applyAlignment="1">
      <alignment vertical="top" readingOrder="1"/>
    </xf>
    <xf numFmtId="49" fontId="9" fillId="2" borderId="1" xfId="0" applyNumberFormat="1" applyFont="1" applyFill="1" applyBorder="1" applyAlignment="1">
      <alignment vertical="top" wrapText="1" readingOrder="1"/>
    </xf>
    <xf numFmtId="14" fontId="9" fillId="2" borderId="8" xfId="0" applyNumberFormat="1" applyFont="1" applyFill="1" applyBorder="1" applyAlignment="1">
      <alignment vertical="top" readingOrder="1"/>
    </xf>
    <xf numFmtId="0" fontId="9" fillId="0" borderId="8" xfId="0" applyFont="1" applyFill="1" applyBorder="1" applyAlignment="1">
      <alignment vertical="top" readingOrder="1"/>
    </xf>
    <xf numFmtId="14" fontId="9" fillId="0" borderId="8" xfId="0" applyNumberFormat="1" applyFont="1" applyFill="1" applyBorder="1" applyAlignment="1">
      <alignment vertical="top" readingOrder="1"/>
    </xf>
    <xf numFmtId="49" fontId="9" fillId="2" borderId="8" xfId="0" applyNumberFormat="1" applyFont="1" applyFill="1" applyBorder="1" applyAlignment="1">
      <alignment vertical="top" wrapText="1" readingOrder="1"/>
    </xf>
    <xf numFmtId="49" fontId="9" fillId="2" borderId="8" xfId="0" applyNumberFormat="1" applyFont="1" applyFill="1" applyBorder="1" applyAlignment="1">
      <alignment vertical="top" readingOrder="1"/>
    </xf>
    <xf numFmtId="0" fontId="9" fillId="2" borderId="8" xfId="0" applyFont="1" applyFill="1" applyBorder="1" applyAlignment="1">
      <alignment vertical="top" readingOrder="1"/>
    </xf>
    <xf numFmtId="4" fontId="9" fillId="0" borderId="8" xfId="0" applyNumberFormat="1" applyFont="1" applyFill="1" applyBorder="1" applyAlignment="1">
      <alignment vertical="top" readingOrder="1"/>
    </xf>
    <xf numFmtId="49" fontId="9" fillId="0" borderId="14" xfId="0" applyNumberFormat="1" applyFont="1" applyFill="1" applyBorder="1" applyAlignment="1">
      <alignment vertical="top" wrapText="1" readingOrder="1"/>
    </xf>
    <xf numFmtId="0" fontId="10" fillId="2" borderId="6" xfId="0" applyFont="1" applyFill="1" applyBorder="1" applyAlignment="1">
      <alignment vertical="top" readingOrder="1"/>
    </xf>
    <xf numFmtId="0" fontId="10" fillId="2" borderId="10" xfId="0" applyFont="1" applyFill="1" applyBorder="1" applyAlignment="1">
      <alignment vertical="top" readingOrder="1"/>
    </xf>
    <xf numFmtId="4" fontId="10" fillId="2" borderId="1" xfId="0" applyNumberFormat="1" applyFont="1" applyFill="1" applyBorder="1" applyAlignment="1">
      <alignment vertical="top" readingOrder="1"/>
    </xf>
    <xf numFmtId="0" fontId="10" fillId="7" borderId="1" xfId="0" applyFont="1" applyFill="1" applyBorder="1" applyAlignment="1">
      <alignment vertical="top" readingOrder="1"/>
    </xf>
    <xf numFmtId="165" fontId="9" fillId="0" borderId="1" xfId="0" applyNumberFormat="1" applyFont="1" applyBorder="1" applyAlignment="1" applyProtection="1">
      <alignment vertical="top" wrapText="1" readingOrder="1"/>
    </xf>
    <xf numFmtId="167" fontId="9" fillId="0" borderId="1" xfId="0" applyNumberFormat="1" applyFont="1" applyBorder="1" applyAlignment="1" applyProtection="1">
      <alignment vertical="top" readingOrder="1"/>
    </xf>
    <xf numFmtId="0" fontId="9" fillId="7" borderId="1" xfId="0" applyNumberFormat="1" applyFont="1" applyFill="1" applyBorder="1" applyAlignment="1" applyProtection="1">
      <alignment vertical="top" wrapText="1" readingOrder="1"/>
    </xf>
    <xf numFmtId="14" fontId="9" fillId="2" borderId="1" xfId="0" applyNumberFormat="1" applyFont="1" applyFill="1" applyBorder="1" applyAlignment="1" applyProtection="1">
      <alignment vertical="top" readingOrder="1"/>
    </xf>
    <xf numFmtId="0" fontId="9" fillId="0" borderId="1" xfId="2" applyFont="1" applyBorder="1" applyAlignment="1">
      <alignment vertical="top" wrapText="1" readingOrder="1"/>
    </xf>
    <xf numFmtId="49" fontId="9" fillId="0" borderId="16" xfId="0" applyNumberFormat="1" applyFont="1" applyBorder="1" applyAlignment="1" applyProtection="1">
      <alignment vertical="top" readingOrder="1"/>
    </xf>
    <xf numFmtId="168" fontId="9" fillId="0" borderId="1" xfId="0" applyNumberFormat="1" applyFont="1" applyBorder="1" applyAlignment="1" applyProtection="1">
      <alignment vertical="top" wrapText="1" readingOrder="1"/>
    </xf>
    <xf numFmtId="49" fontId="9" fillId="0" borderId="17" xfId="0" applyNumberFormat="1" applyFont="1" applyBorder="1" applyAlignment="1" applyProtection="1">
      <alignment vertical="top" readingOrder="1"/>
    </xf>
    <xf numFmtId="170" fontId="9" fillId="7" borderId="1" xfId="0" applyNumberFormat="1" applyFont="1" applyFill="1" applyBorder="1" applyAlignment="1" applyProtection="1">
      <alignment vertical="top" wrapText="1" readingOrder="1"/>
      <protection locked="0"/>
    </xf>
    <xf numFmtId="0" fontId="9" fillId="7" borderId="1" xfId="0" applyNumberFormat="1" applyFont="1" applyFill="1" applyBorder="1" applyAlignment="1" applyProtection="1">
      <alignment vertical="top" wrapText="1" readingOrder="1"/>
      <protection hidden="1"/>
    </xf>
    <xf numFmtId="49" fontId="9" fillId="7" borderId="1" xfId="4" applyNumberFormat="1" applyFont="1" applyFill="1" applyBorder="1" applyAlignment="1">
      <alignment vertical="top" readingOrder="1"/>
    </xf>
    <xf numFmtId="171" fontId="9" fillId="7" borderId="1" xfId="5" applyNumberFormat="1" applyFont="1" applyFill="1" applyBorder="1" applyAlignment="1" applyProtection="1">
      <alignment vertical="top" wrapText="1" readingOrder="1"/>
      <protection hidden="1"/>
    </xf>
    <xf numFmtId="4" fontId="9" fillId="7" borderId="1" xfId="4" applyNumberFormat="1" applyFont="1" applyFill="1" applyBorder="1" applyAlignment="1">
      <alignment vertical="top" readingOrder="1"/>
    </xf>
    <xf numFmtId="49" fontId="9" fillId="0" borderId="3" xfId="0" applyNumberFormat="1" applyFont="1" applyBorder="1" applyAlignment="1" applyProtection="1">
      <alignment vertical="top" wrapText="1" readingOrder="1"/>
    </xf>
    <xf numFmtId="49" fontId="9" fillId="0" borderId="11" xfId="0" applyNumberFormat="1" applyFont="1" applyBorder="1" applyAlignment="1" applyProtection="1">
      <alignment vertical="top" wrapText="1" readingOrder="1"/>
    </xf>
    <xf numFmtId="0" fontId="9" fillId="0" borderId="1" xfId="0" applyNumberFormat="1" applyFont="1" applyFill="1" applyBorder="1" applyAlignment="1" applyProtection="1">
      <alignment vertical="top" readingOrder="1"/>
    </xf>
    <xf numFmtId="0" fontId="9" fillId="0" borderId="9" xfId="0" applyFont="1" applyFill="1" applyBorder="1" applyAlignment="1">
      <alignment vertical="top" readingOrder="1"/>
    </xf>
    <xf numFmtId="0" fontId="20" fillId="0" borderId="1" xfId="0" applyFont="1" applyFill="1" applyBorder="1" applyAlignment="1">
      <alignment vertical="top" wrapText="1" readingOrder="1"/>
    </xf>
    <xf numFmtId="0" fontId="9" fillId="0" borderId="1" xfId="3" applyFont="1" applyFill="1" applyBorder="1" applyAlignment="1">
      <alignment vertical="top" wrapText="1" readingOrder="1"/>
    </xf>
    <xf numFmtId="4" fontId="9" fillId="0" borderId="1" xfId="4" applyNumberFormat="1" applyFont="1" applyFill="1" applyBorder="1" applyAlignment="1">
      <alignment vertical="top" readingOrder="1"/>
    </xf>
    <xf numFmtId="0" fontId="9" fillId="0" borderId="1" xfId="4" applyFont="1" applyFill="1" applyBorder="1" applyAlignment="1">
      <alignment vertical="top" wrapText="1" readingOrder="1"/>
    </xf>
    <xf numFmtId="0" fontId="20" fillId="0" borderId="6" xfId="0" applyFont="1" applyFill="1" applyBorder="1" applyAlignment="1">
      <alignment vertical="top" wrapText="1" readingOrder="1"/>
    </xf>
    <xf numFmtId="14" fontId="9" fillId="0" borderId="1" xfId="3" applyNumberFormat="1" applyFont="1" applyFill="1" applyBorder="1" applyAlignment="1">
      <alignment vertical="top" wrapText="1" readingOrder="1"/>
    </xf>
    <xf numFmtId="49" fontId="10" fillId="0" borderId="1" xfId="0" applyNumberFormat="1" applyFont="1" applyFill="1" applyBorder="1" applyAlignment="1" applyProtection="1">
      <alignment vertical="top" wrapText="1" readingOrder="1"/>
    </xf>
    <xf numFmtId="0" fontId="9" fillId="0" borderId="36" xfId="0" applyFont="1" applyFill="1" applyBorder="1" applyAlignment="1">
      <alignment vertical="top" wrapText="1" readingOrder="1"/>
    </xf>
    <xf numFmtId="0" fontId="9" fillId="0" borderId="37" xfId="0" applyFont="1" applyFill="1" applyBorder="1" applyAlignment="1">
      <alignment vertical="top" wrapText="1" readingOrder="1"/>
    </xf>
    <xf numFmtId="178" fontId="9" fillId="0" borderId="1" xfId="11" applyNumberFormat="1" applyFont="1" applyFill="1" applyBorder="1" applyAlignment="1" applyProtection="1">
      <alignment vertical="top" readingOrder="1"/>
      <protection hidden="1"/>
    </xf>
    <xf numFmtId="49" fontId="9" fillId="0" borderId="9" xfId="0" applyNumberFormat="1" applyFont="1" applyFill="1" applyBorder="1" applyAlignment="1" applyProtection="1">
      <alignment vertical="top" wrapText="1" readingOrder="1"/>
    </xf>
    <xf numFmtId="0" fontId="9" fillId="0" borderId="38" xfId="0" applyFont="1" applyFill="1" applyBorder="1" applyAlignment="1">
      <alignment vertical="top" wrapText="1" readingOrder="1"/>
    </xf>
    <xf numFmtId="179" fontId="9" fillId="0" borderId="1" xfId="11" applyNumberFormat="1" applyFont="1" applyFill="1" applyBorder="1" applyAlignment="1" applyProtection="1">
      <alignment vertical="top" readingOrder="1"/>
      <protection hidden="1"/>
    </xf>
    <xf numFmtId="49" fontId="9" fillId="0" borderId="1" xfId="0" applyNumberFormat="1" applyFont="1" applyFill="1" applyBorder="1" applyAlignment="1" applyProtection="1">
      <alignment vertical="top" wrapText="1" readingOrder="1"/>
      <protection hidden="1"/>
    </xf>
    <xf numFmtId="49" fontId="9" fillId="0" borderId="9" xfId="0" applyNumberFormat="1" applyFont="1" applyFill="1" applyBorder="1" applyAlignment="1" applyProtection="1">
      <alignment vertical="top" wrapText="1" readingOrder="1"/>
      <protection hidden="1"/>
    </xf>
    <xf numFmtId="4" fontId="9" fillId="0" borderId="6" xfId="0" applyNumberFormat="1" applyFont="1" applyFill="1" applyBorder="1" applyAlignment="1">
      <alignment vertical="top" wrapText="1" readingOrder="1"/>
    </xf>
    <xf numFmtId="4" fontId="9" fillId="0" borderId="6" xfId="0" applyNumberFormat="1" applyFont="1" applyFill="1" applyBorder="1" applyAlignment="1" applyProtection="1">
      <alignment vertical="top" wrapText="1" readingOrder="1"/>
    </xf>
    <xf numFmtId="167" fontId="9" fillId="0" borderId="1" xfId="0" applyNumberFormat="1" applyFont="1" applyFill="1" applyBorder="1" applyAlignment="1" applyProtection="1">
      <alignment vertical="top" readingOrder="1"/>
    </xf>
    <xf numFmtId="49" fontId="10" fillId="0" borderId="1" xfId="0" applyNumberFormat="1" applyFont="1" applyFill="1" applyBorder="1" applyAlignment="1" applyProtection="1">
      <alignment vertical="top" readingOrder="1"/>
    </xf>
    <xf numFmtId="14" fontId="9" fillId="0" borderId="1" xfId="0" applyNumberFormat="1" applyFont="1" applyFill="1" applyBorder="1" applyAlignment="1" applyProtection="1">
      <alignment vertical="top" wrapText="1" readingOrder="1"/>
      <protection locked="0"/>
    </xf>
    <xf numFmtId="0" fontId="9" fillId="2" borderId="1" xfId="0" applyNumberFormat="1" applyFont="1" applyFill="1" applyBorder="1" applyAlignment="1" applyProtection="1">
      <alignment vertical="top" wrapText="1" readingOrder="1"/>
    </xf>
    <xf numFmtId="14" fontId="9" fillId="2" borderId="1" xfId="0" applyNumberFormat="1" applyFont="1" applyFill="1" applyBorder="1" applyAlignment="1" applyProtection="1">
      <alignment vertical="top" wrapText="1" readingOrder="1"/>
      <protection locked="0"/>
    </xf>
    <xf numFmtId="14" fontId="9" fillId="2" borderId="1" xfId="0" applyNumberFormat="1" applyFont="1" applyFill="1" applyBorder="1" applyAlignment="1" applyProtection="1">
      <alignment vertical="top" readingOrder="1"/>
      <protection locked="0"/>
    </xf>
    <xf numFmtId="4" fontId="9" fillId="2" borderId="1" xfId="0" applyNumberFormat="1" applyFont="1" applyFill="1" applyBorder="1" applyAlignment="1" applyProtection="1">
      <alignment vertical="top" readingOrder="1"/>
      <protection locked="0"/>
    </xf>
    <xf numFmtId="4" fontId="9" fillId="2" borderId="1" xfId="0" applyNumberFormat="1" applyFont="1" applyFill="1" applyBorder="1" applyAlignment="1" applyProtection="1">
      <alignment vertical="top" wrapText="1" readingOrder="1"/>
    </xf>
    <xf numFmtId="49" fontId="9" fillId="0" borderId="1" xfId="8" applyNumberFormat="1" applyFont="1" applyFill="1" applyBorder="1" applyAlignment="1" applyProtection="1">
      <alignment vertical="top" readingOrder="1"/>
      <protection locked="0"/>
    </xf>
    <xf numFmtId="49" fontId="9" fillId="0" borderId="1" xfId="8" applyNumberFormat="1" applyFont="1" applyFill="1" applyBorder="1" applyAlignment="1" applyProtection="1">
      <alignment vertical="top" readingOrder="1"/>
    </xf>
    <xf numFmtId="0" fontId="9" fillId="0" borderId="1" xfId="8" applyFont="1" applyFill="1" applyBorder="1" applyAlignment="1">
      <alignment vertical="top" wrapText="1" readingOrder="1"/>
    </xf>
    <xf numFmtId="49" fontId="9" fillId="0" borderId="1" xfId="8" applyNumberFormat="1" applyFont="1" applyFill="1" applyBorder="1" applyAlignment="1" applyProtection="1">
      <alignment vertical="top" wrapText="1" readingOrder="1"/>
      <protection locked="0"/>
    </xf>
    <xf numFmtId="14" fontId="9" fillId="0" borderId="1" xfId="8" applyNumberFormat="1" applyFont="1" applyFill="1" applyBorder="1" applyAlignment="1" applyProtection="1">
      <alignment vertical="top" wrapText="1" readingOrder="1"/>
      <protection locked="0"/>
    </xf>
    <xf numFmtId="49" fontId="9" fillId="2" borderId="1" xfId="0" applyNumberFormat="1" applyFont="1" applyFill="1" applyBorder="1" applyAlignment="1" applyProtection="1">
      <alignment vertical="top" wrapText="1" readingOrder="1"/>
      <protection locked="0"/>
    </xf>
    <xf numFmtId="0" fontId="9" fillId="0" borderId="1" xfId="0" applyNumberFormat="1" applyFont="1" applyFill="1" applyBorder="1" applyAlignment="1" applyProtection="1">
      <alignment vertical="top" wrapText="1" readingOrder="1"/>
      <protection locked="0"/>
    </xf>
    <xf numFmtId="181" fontId="9" fillId="0" borderId="1" xfId="0" applyNumberFormat="1" applyFont="1" applyFill="1" applyBorder="1" applyAlignment="1" applyProtection="1">
      <alignment vertical="top" readingOrder="1"/>
      <protection locked="0"/>
    </xf>
    <xf numFmtId="164" fontId="9" fillId="0" borderId="1" xfId="8" applyNumberFormat="1" applyFont="1" applyFill="1" applyBorder="1" applyAlignment="1" applyProtection="1">
      <alignment vertical="top" wrapText="1" readingOrder="1"/>
      <protection hidden="1"/>
    </xf>
    <xf numFmtId="49" fontId="9" fillId="0" borderId="1" xfId="8" applyNumberFormat="1" applyFont="1" applyFill="1" applyBorder="1" applyAlignment="1" applyProtection="1">
      <alignment vertical="top" wrapText="1" readingOrder="1"/>
      <protection hidden="1"/>
    </xf>
    <xf numFmtId="173" fontId="9" fillId="0" borderId="1" xfId="7" applyNumberFormat="1" applyFont="1" applyFill="1" applyBorder="1" applyAlignment="1" applyProtection="1">
      <alignment vertical="top" wrapText="1" readingOrder="1"/>
      <protection locked="0"/>
    </xf>
    <xf numFmtId="0" fontId="9" fillId="0" borderId="1" xfId="0" applyFont="1" applyFill="1" applyBorder="1" applyAlignment="1" applyProtection="1">
      <alignment vertical="top" textRotation="90" wrapText="1" readingOrder="1"/>
    </xf>
    <xf numFmtId="0" fontId="9" fillId="0" borderId="1" xfId="7" applyNumberFormat="1" applyFont="1" applyFill="1" applyBorder="1" applyAlignment="1" applyProtection="1">
      <alignment vertical="top" wrapText="1" readingOrder="1"/>
      <protection hidden="1"/>
    </xf>
    <xf numFmtId="175" fontId="9" fillId="0" borderId="1" xfId="8" applyNumberFormat="1" applyFont="1" applyFill="1" applyBorder="1" applyAlignment="1" applyProtection="1">
      <alignment vertical="top" wrapText="1" readingOrder="1"/>
      <protection hidden="1"/>
    </xf>
    <xf numFmtId="173" fontId="9" fillId="2" borderId="1" xfId="0" applyNumberFormat="1" applyFont="1" applyFill="1" applyBorder="1" applyAlignment="1" applyProtection="1">
      <alignment vertical="top" readingOrder="1"/>
      <protection locked="0"/>
    </xf>
    <xf numFmtId="0" fontId="9" fillId="2" borderId="1" xfId="0" applyNumberFormat="1" applyFont="1" applyFill="1" applyBorder="1" applyAlignment="1" applyProtection="1">
      <alignment vertical="top" wrapText="1" readingOrder="1"/>
      <protection hidden="1"/>
    </xf>
    <xf numFmtId="14" fontId="9" fillId="2" borderId="1" xfId="7" applyNumberFormat="1" applyFont="1" applyFill="1" applyBorder="1" applyAlignment="1" applyProtection="1">
      <alignment vertical="top" wrapText="1" readingOrder="1"/>
      <protection locked="0"/>
    </xf>
    <xf numFmtId="164" fontId="9" fillId="0" borderId="1" xfId="0" applyNumberFormat="1" applyFont="1" applyBorder="1" applyAlignment="1" applyProtection="1">
      <alignment vertical="top" readingOrder="1"/>
    </xf>
    <xf numFmtId="49" fontId="10" fillId="0" borderId="1" xfId="8" applyNumberFormat="1" applyFont="1" applyFill="1" applyBorder="1" applyAlignment="1" applyProtection="1">
      <alignment vertical="top" wrapText="1" readingOrder="1"/>
      <protection hidden="1"/>
    </xf>
    <xf numFmtId="14" fontId="9" fillId="2" borderId="8" xfId="7" applyNumberFormat="1" applyFont="1" applyFill="1" applyBorder="1" applyAlignment="1" applyProtection="1">
      <alignment vertical="top" wrapText="1" readingOrder="1"/>
      <protection locked="0"/>
    </xf>
    <xf numFmtId="0" fontId="9" fillId="0" borderId="1" xfId="0" applyFont="1" applyBorder="1" applyAlignment="1" applyProtection="1">
      <alignment vertical="top" wrapText="1" readingOrder="1"/>
      <protection locked="0"/>
    </xf>
    <xf numFmtId="164" fontId="9" fillId="2" borderId="1" xfId="0" applyNumberFormat="1" applyFont="1" applyFill="1" applyBorder="1" applyAlignment="1" applyProtection="1">
      <alignment vertical="top" readingOrder="1"/>
    </xf>
    <xf numFmtId="0" fontId="9" fillId="2" borderId="1" xfId="7" applyNumberFormat="1" applyFont="1" applyFill="1" applyBorder="1" applyAlignment="1" applyProtection="1">
      <alignment vertical="top" wrapText="1" readingOrder="1"/>
      <protection hidden="1"/>
    </xf>
    <xf numFmtId="14" fontId="48" fillId="0" borderId="1" xfId="0" applyNumberFormat="1" applyFont="1" applyFill="1" applyBorder="1" applyAlignment="1" applyProtection="1">
      <alignment vertical="top" wrapText="1" readingOrder="1"/>
    </xf>
    <xf numFmtId="2" fontId="9" fillId="2" borderId="1" xfId="0" applyNumberFormat="1" applyFont="1" applyFill="1" applyBorder="1" applyAlignment="1" applyProtection="1">
      <alignment vertical="top" wrapText="1" readingOrder="1"/>
    </xf>
    <xf numFmtId="49" fontId="50" fillId="0" borderId="1" xfId="8" applyNumberFormat="1" applyFont="1" applyFill="1" applyBorder="1" applyAlignment="1" applyProtection="1">
      <alignment vertical="top" wrapText="1" readingOrder="1"/>
      <protection hidden="1"/>
    </xf>
    <xf numFmtId="164" fontId="48" fillId="0" borderId="1" xfId="0" applyNumberFormat="1" applyFont="1" applyBorder="1" applyAlignment="1" applyProtection="1">
      <alignment vertical="top" readingOrder="1"/>
    </xf>
    <xf numFmtId="0" fontId="9" fillId="0" borderId="0" xfId="0" applyFont="1" applyAlignment="1">
      <alignment vertical="top" wrapText="1" readingOrder="1"/>
    </xf>
    <xf numFmtId="173" fontId="9" fillId="2" borderId="1" xfId="7" applyNumberFormat="1" applyFont="1" applyFill="1" applyBorder="1" applyAlignment="1" applyProtection="1">
      <alignment vertical="top" wrapText="1" readingOrder="1"/>
      <protection locked="0"/>
    </xf>
    <xf numFmtId="0" fontId="9" fillId="0" borderId="9" xfId="0" applyNumberFormat="1" applyFont="1" applyFill="1" applyBorder="1" applyAlignment="1" applyProtection="1">
      <alignment vertical="top" wrapText="1" readingOrder="1"/>
    </xf>
    <xf numFmtId="0" fontId="9" fillId="0" borderId="11" xfId="0" applyNumberFormat="1" applyFont="1" applyFill="1" applyBorder="1" applyAlignment="1" applyProtection="1">
      <alignment vertical="top" wrapText="1" readingOrder="1"/>
    </xf>
    <xf numFmtId="14" fontId="9" fillId="2" borderId="9" xfId="0" applyNumberFormat="1" applyFont="1" applyFill="1" applyBorder="1" applyAlignment="1" applyProtection="1">
      <alignment vertical="top" wrapText="1" readingOrder="1"/>
      <protection locked="0"/>
    </xf>
    <xf numFmtId="14" fontId="9" fillId="2" borderId="9" xfId="7" applyNumberFormat="1" applyFont="1" applyFill="1" applyBorder="1" applyAlignment="1" applyProtection="1">
      <alignment vertical="top" wrapText="1" readingOrder="1"/>
      <protection locked="0"/>
    </xf>
    <xf numFmtId="4" fontId="9" fillId="2" borderId="1" xfId="0" applyNumberFormat="1" applyFont="1" applyFill="1" applyBorder="1" applyAlignment="1">
      <alignment vertical="top" wrapText="1" readingOrder="1"/>
    </xf>
    <xf numFmtId="14" fontId="9" fillId="2" borderId="9" xfId="0" applyNumberFormat="1" applyFont="1" applyFill="1" applyBorder="1" applyAlignment="1" applyProtection="1">
      <alignment vertical="top" readingOrder="1"/>
      <protection locked="0"/>
    </xf>
    <xf numFmtId="168" fontId="9" fillId="2" borderId="1" xfId="0" applyNumberFormat="1" applyFont="1" applyFill="1" applyBorder="1" applyAlignment="1" applyProtection="1">
      <alignment vertical="top" wrapText="1" readingOrder="1"/>
    </xf>
    <xf numFmtId="168" fontId="9" fillId="2" borderId="1" xfId="0" applyNumberFormat="1" applyFont="1" applyFill="1" applyBorder="1" applyAlignment="1">
      <alignment vertical="top" wrapText="1" readingOrder="1"/>
    </xf>
    <xf numFmtId="168" fontId="9" fillId="2" borderId="9" xfId="0" applyNumberFormat="1" applyFont="1" applyFill="1" applyBorder="1" applyAlignment="1">
      <alignment vertical="top" wrapText="1" readingOrder="1"/>
    </xf>
    <xf numFmtId="0" fontId="9" fillId="2" borderId="1" xfId="0" applyNumberFormat="1" applyFont="1" applyFill="1" applyBorder="1" applyAlignment="1" applyProtection="1">
      <alignment vertical="top" wrapText="1" readingOrder="1"/>
      <protection locked="0" hidden="1"/>
    </xf>
    <xf numFmtId="168" fontId="9" fillId="2" borderId="0" xfId="0" applyNumberFormat="1" applyFont="1" applyFill="1" applyAlignment="1">
      <alignment vertical="top" wrapText="1" readingOrder="1"/>
    </xf>
    <xf numFmtId="167" fontId="9" fillId="2" borderId="1" xfId="0" applyNumberFormat="1" applyFont="1" applyFill="1" applyBorder="1" applyAlignment="1" applyProtection="1">
      <alignment vertical="top" readingOrder="1"/>
    </xf>
    <xf numFmtId="4" fontId="10" fillId="2" borderId="1" xfId="0" applyNumberFormat="1" applyFont="1" applyFill="1" applyBorder="1" applyAlignment="1" applyProtection="1">
      <alignment vertical="top" readingOrder="1"/>
    </xf>
    <xf numFmtId="49" fontId="24" fillId="0" borderId="9" xfId="0" applyNumberFormat="1" applyFont="1" applyFill="1" applyBorder="1" applyAlignment="1" applyProtection="1">
      <alignment vertical="top" wrapText="1" readingOrder="1"/>
    </xf>
    <xf numFmtId="2" fontId="9" fillId="0" borderId="1" xfId="1" applyNumberFormat="1" applyFont="1" applyFill="1" applyBorder="1" applyAlignment="1">
      <alignment vertical="top" readingOrder="1"/>
    </xf>
    <xf numFmtId="179" fontId="9" fillId="0" borderId="1" xfId="8" applyNumberFormat="1" applyFont="1" applyFill="1" applyBorder="1" applyAlignment="1" applyProtection="1">
      <alignment vertical="top" readingOrder="1"/>
      <protection hidden="1"/>
    </xf>
    <xf numFmtId="4" fontId="20" fillId="0" borderId="1" xfId="0" applyNumberFormat="1" applyFont="1" applyFill="1" applyBorder="1" applyAlignment="1" applyProtection="1">
      <alignment vertical="top" wrapText="1" readingOrder="1"/>
    </xf>
    <xf numFmtId="0" fontId="23" fillId="0" borderId="1" xfId="0" applyFont="1" applyFill="1" applyBorder="1" applyAlignment="1">
      <alignment vertical="top" wrapText="1" readingOrder="1"/>
    </xf>
    <xf numFmtId="180" fontId="24" fillId="0" borderId="1" xfId="0" applyNumberFormat="1" applyFont="1" applyFill="1" applyBorder="1" applyAlignment="1" applyProtection="1">
      <alignment vertical="top" readingOrder="1"/>
      <protection locked="0"/>
    </xf>
    <xf numFmtId="14" fontId="20" fillId="0" borderId="1" xfId="0" applyNumberFormat="1" applyFont="1" applyFill="1" applyBorder="1" applyAlignment="1" applyProtection="1">
      <alignment vertical="top" wrapText="1" readingOrder="1"/>
    </xf>
    <xf numFmtId="0" fontId="20" fillId="0" borderId="1" xfId="0" applyFont="1" applyFill="1" applyBorder="1" applyAlignment="1">
      <alignment vertical="top" readingOrder="1"/>
    </xf>
    <xf numFmtId="49" fontId="9" fillId="11" borderId="1" xfId="0" applyNumberFormat="1" applyFont="1" applyFill="1" applyBorder="1" applyAlignment="1" applyProtection="1">
      <alignment vertical="top" readingOrder="1"/>
    </xf>
    <xf numFmtId="0" fontId="9" fillId="11" borderId="1" xfId="0" applyFont="1" applyFill="1" applyBorder="1" applyAlignment="1" applyProtection="1">
      <alignment vertical="top" wrapText="1" readingOrder="1"/>
    </xf>
    <xf numFmtId="0" fontId="9" fillId="11" borderId="1" xfId="0" applyFont="1" applyFill="1" applyBorder="1" applyAlignment="1">
      <alignment vertical="top" readingOrder="1"/>
    </xf>
    <xf numFmtId="0" fontId="9" fillId="11" borderId="1" xfId="0" applyFont="1" applyFill="1" applyBorder="1" applyAlignment="1">
      <alignment vertical="top" wrapText="1" readingOrder="1"/>
    </xf>
    <xf numFmtId="0" fontId="9" fillId="11" borderId="1" xfId="0" applyFont="1" applyFill="1" applyBorder="1" applyAlignment="1" applyProtection="1">
      <alignment vertical="top" wrapText="1" readingOrder="1"/>
      <protection locked="0"/>
    </xf>
    <xf numFmtId="0" fontId="9" fillId="11" borderId="1" xfId="0" applyNumberFormat="1" applyFont="1" applyFill="1" applyBorder="1" applyAlignment="1" applyProtection="1">
      <alignment vertical="top" wrapText="1" readingOrder="1"/>
    </xf>
    <xf numFmtId="14" fontId="9" fillId="11" borderId="1" xfId="0" applyNumberFormat="1" applyFont="1" applyFill="1" applyBorder="1" applyAlignment="1" applyProtection="1">
      <alignment vertical="top" wrapText="1" readingOrder="1"/>
    </xf>
    <xf numFmtId="0" fontId="9" fillId="11" borderId="1" xfId="0" applyNumberFormat="1" applyFont="1" applyFill="1" applyBorder="1" applyAlignment="1" applyProtection="1">
      <alignment vertical="top" wrapText="1" readingOrder="1"/>
      <protection hidden="1"/>
    </xf>
    <xf numFmtId="0" fontId="9" fillId="11" borderId="1" xfId="0" applyNumberFormat="1" applyFont="1" applyFill="1" applyBorder="1" applyAlignment="1" applyProtection="1">
      <alignment vertical="top" readingOrder="1"/>
    </xf>
    <xf numFmtId="14" fontId="9" fillId="11" borderId="1" xfId="0" applyNumberFormat="1" applyFont="1" applyFill="1" applyBorder="1" applyAlignment="1" applyProtection="1">
      <alignment vertical="top" wrapText="1" readingOrder="1"/>
      <protection locked="0"/>
    </xf>
    <xf numFmtId="49" fontId="9" fillId="11" borderId="1" xfId="0" applyNumberFormat="1" applyFont="1" applyFill="1" applyBorder="1" applyAlignment="1">
      <alignment vertical="top" readingOrder="1"/>
    </xf>
    <xf numFmtId="0" fontId="9" fillId="11" borderId="1" xfId="0" applyFont="1" applyFill="1" applyBorder="1" applyAlignment="1" applyProtection="1">
      <alignment vertical="top" readingOrder="1"/>
    </xf>
    <xf numFmtId="4" fontId="9" fillId="11" borderId="1" xfId="0" applyNumberFormat="1" applyFont="1" applyFill="1" applyBorder="1" applyAlignment="1" applyProtection="1">
      <alignment vertical="top" readingOrder="1"/>
    </xf>
    <xf numFmtId="4" fontId="9" fillId="11" borderId="1" xfId="0" applyNumberFormat="1" applyFont="1" applyFill="1" applyBorder="1" applyAlignment="1" applyProtection="1">
      <alignment vertical="top" wrapText="1" readingOrder="1"/>
      <protection locked="0"/>
    </xf>
    <xf numFmtId="4" fontId="9" fillId="11" borderId="1" xfId="0" applyNumberFormat="1" applyFont="1" applyFill="1" applyBorder="1" applyAlignment="1" applyProtection="1">
      <alignment vertical="top" wrapText="1" readingOrder="1"/>
    </xf>
    <xf numFmtId="0" fontId="9" fillId="11" borderId="8" xfId="0" applyFont="1" applyFill="1" applyBorder="1" applyAlignment="1">
      <alignment vertical="top" readingOrder="1"/>
    </xf>
    <xf numFmtId="0" fontId="9" fillId="11" borderId="8" xfId="0" applyFont="1" applyFill="1" applyBorder="1" applyAlignment="1" applyProtection="1">
      <alignment vertical="top" wrapText="1" readingOrder="1"/>
      <protection locked="0"/>
    </xf>
    <xf numFmtId="14" fontId="9" fillId="11" borderId="9" xfId="0" applyNumberFormat="1" applyFont="1" applyFill="1" applyBorder="1" applyAlignment="1" applyProtection="1">
      <alignment vertical="top" wrapText="1" readingOrder="1"/>
    </xf>
    <xf numFmtId="49" fontId="9" fillId="11" borderId="9" xfId="0" applyNumberFormat="1" applyFont="1" applyFill="1" applyBorder="1" applyAlignment="1" applyProtection="1">
      <alignment vertical="top" readingOrder="1"/>
    </xf>
    <xf numFmtId="0" fontId="9" fillId="11" borderId="0" xfId="0" applyFont="1" applyFill="1" applyAlignment="1" applyProtection="1">
      <alignment vertical="top" readingOrder="1"/>
    </xf>
    <xf numFmtId="4" fontId="9" fillId="0" borderId="1" xfId="0" applyNumberFormat="1" applyFont="1" applyFill="1" applyBorder="1" applyAlignment="1" applyProtection="1">
      <alignment vertical="top" wrapText="1" readingOrder="1"/>
      <protection locked="0"/>
    </xf>
    <xf numFmtId="4" fontId="9" fillId="11" borderId="1" xfId="10" applyNumberFormat="1" applyFont="1" applyFill="1" applyBorder="1" applyAlignment="1" applyProtection="1">
      <alignment vertical="top" wrapText="1" readingOrder="1"/>
      <protection hidden="1"/>
    </xf>
    <xf numFmtId="49" fontId="24" fillId="11" borderId="1" xfId="8" applyNumberFormat="1" applyFont="1" applyFill="1" applyBorder="1" applyAlignment="1">
      <alignment vertical="top" readingOrder="1"/>
    </xf>
    <xf numFmtId="4" fontId="9" fillId="0" borderId="8" xfId="0" applyNumberFormat="1" applyFont="1" applyFill="1" applyBorder="1" applyAlignment="1" applyProtection="1">
      <alignment vertical="top" wrapText="1" readingOrder="1"/>
      <protection locked="0"/>
    </xf>
    <xf numFmtId="167" fontId="9" fillId="0" borderId="0" xfId="0" applyNumberFormat="1" applyFont="1" applyFill="1" applyAlignment="1" applyProtection="1">
      <alignment vertical="top" readingOrder="1"/>
    </xf>
    <xf numFmtId="168" fontId="9" fillId="0" borderId="0" xfId="0" applyNumberFormat="1" applyFont="1" applyFill="1" applyAlignment="1" applyProtection="1">
      <alignment vertical="top" readingOrder="1"/>
    </xf>
    <xf numFmtId="14" fontId="9" fillId="0" borderId="0" xfId="0" applyNumberFormat="1" applyFont="1" applyFill="1" applyAlignment="1" applyProtection="1">
      <alignment vertical="top" readingOrder="1"/>
    </xf>
    <xf numFmtId="49" fontId="9" fillId="0" borderId="6" xfId="0" applyNumberFormat="1" applyFont="1" applyFill="1" applyBorder="1" applyAlignment="1" applyProtection="1">
      <alignment vertical="top" readingOrder="1"/>
    </xf>
    <xf numFmtId="174" fontId="10" fillId="0" borderId="1" xfId="1" applyNumberFormat="1" applyFont="1" applyFill="1" applyBorder="1" applyAlignment="1" applyProtection="1">
      <alignment vertical="top" readingOrder="1"/>
    </xf>
    <xf numFmtId="0" fontId="3" fillId="6" borderId="1" xfId="0" applyFont="1" applyFill="1" applyBorder="1" applyAlignment="1">
      <alignment vertical="top" readingOrder="1"/>
    </xf>
    <xf numFmtId="170" fontId="9" fillId="6" borderId="1" xfId="0" applyNumberFormat="1" applyFont="1" applyFill="1" applyBorder="1" applyAlignment="1" applyProtection="1">
      <alignment vertical="top" wrapText="1" readingOrder="1"/>
      <protection locked="0"/>
    </xf>
    <xf numFmtId="0" fontId="9" fillId="6" borderId="1" xfId="0" applyNumberFormat="1" applyFont="1" applyFill="1" applyBorder="1" applyAlignment="1" applyProtection="1">
      <alignment vertical="top" wrapText="1" readingOrder="1"/>
      <protection hidden="1"/>
    </xf>
    <xf numFmtId="0" fontId="16" fillId="6" borderId="1" xfId="0" applyNumberFormat="1" applyFont="1" applyFill="1" applyBorder="1" applyAlignment="1" applyProtection="1">
      <alignment vertical="top" wrapText="1" readingOrder="1"/>
    </xf>
    <xf numFmtId="49" fontId="16" fillId="6" borderId="1" xfId="0" applyNumberFormat="1" applyFont="1" applyFill="1" applyBorder="1" applyAlignment="1" applyProtection="1">
      <alignment vertical="top" wrapText="1" readingOrder="1"/>
    </xf>
    <xf numFmtId="14" fontId="16" fillId="6" borderId="1" xfId="0" applyNumberFormat="1" applyFont="1" applyFill="1" applyBorder="1" applyAlignment="1" applyProtection="1">
      <alignment vertical="top" wrapText="1" readingOrder="1"/>
    </xf>
    <xf numFmtId="49" fontId="16" fillId="6" borderId="1" xfId="4" applyNumberFormat="1" applyFont="1" applyFill="1" applyBorder="1" applyAlignment="1">
      <alignment vertical="top" readingOrder="1"/>
    </xf>
    <xf numFmtId="171" fontId="16" fillId="6" borderId="1" xfId="5" applyNumberFormat="1" applyFont="1" applyFill="1" applyBorder="1" applyAlignment="1" applyProtection="1">
      <alignment vertical="top" wrapText="1" readingOrder="1"/>
      <protection hidden="1"/>
    </xf>
    <xf numFmtId="49" fontId="9" fillId="0" borderId="8" xfId="0" applyNumberFormat="1" applyFont="1" applyBorder="1" applyAlignment="1" applyProtection="1">
      <alignment horizontal="left" vertical="top" wrapText="1"/>
    </xf>
    <xf numFmtId="49" fontId="9" fillId="0" borderId="9" xfId="0" applyNumberFormat="1" applyFont="1" applyBorder="1" applyAlignment="1" applyProtection="1">
      <alignment horizontal="left" vertical="top" wrapText="1"/>
    </xf>
    <xf numFmtId="0" fontId="20" fillId="0" borderId="0" xfId="0" applyNumberFormat="1" applyFont="1" applyAlignment="1">
      <alignment vertical="top" wrapText="1"/>
    </xf>
    <xf numFmtId="0" fontId="0" fillId="0" borderId="0" xfId="0" applyAlignment="1">
      <alignment wrapText="1"/>
    </xf>
    <xf numFmtId="0" fontId="9" fillId="0" borderId="1" xfId="0" applyNumberFormat="1" applyFont="1" applyFill="1" applyBorder="1" applyAlignment="1" applyProtection="1">
      <alignment vertical="top" wrapText="1" readingOrder="1"/>
    </xf>
    <xf numFmtId="49" fontId="9" fillId="0" borderId="1" xfId="0" applyNumberFormat="1" applyFont="1" applyBorder="1" applyAlignment="1" applyProtection="1">
      <alignment vertical="top" wrapText="1" readingOrder="1"/>
    </xf>
    <xf numFmtId="49" fontId="9" fillId="0" borderId="1" xfId="0" applyNumberFormat="1" applyFont="1" applyBorder="1" applyAlignment="1" applyProtection="1">
      <alignment vertical="top" readingOrder="1"/>
    </xf>
    <xf numFmtId="49" fontId="9" fillId="0" borderId="8" xfId="0" applyNumberFormat="1" applyFont="1" applyBorder="1" applyAlignment="1" applyProtection="1">
      <alignment horizontal="center" vertical="top" wrapText="1"/>
    </xf>
    <xf numFmtId="49" fontId="16" fillId="0" borderId="8" xfId="0" applyNumberFormat="1" applyFont="1" applyBorder="1" applyAlignment="1" applyProtection="1">
      <alignment vertical="top" wrapText="1"/>
    </xf>
    <xf numFmtId="49" fontId="9" fillId="0" borderId="8" xfId="0" applyNumberFormat="1" applyFont="1" applyFill="1" applyBorder="1" applyAlignment="1" applyProtection="1">
      <alignment vertical="top" wrapText="1"/>
    </xf>
    <xf numFmtId="49" fontId="9" fillId="2" borderId="1" xfId="0" applyNumberFormat="1" applyFont="1" applyFill="1" applyBorder="1" applyAlignment="1" applyProtection="1">
      <alignment horizontal="center" vertical="top" readingOrder="1"/>
    </xf>
    <xf numFmtId="49" fontId="9" fillId="0" borderId="8" xfId="0" applyNumberFormat="1" applyFont="1" applyBorder="1" applyAlignment="1" applyProtection="1">
      <alignment horizontal="center" vertical="top"/>
    </xf>
    <xf numFmtId="43" fontId="9" fillId="0" borderId="8" xfId="0" applyNumberFormat="1" applyFont="1" applyBorder="1" applyAlignment="1" applyProtection="1">
      <alignment horizontal="center" vertical="top"/>
    </xf>
    <xf numFmtId="49" fontId="16" fillId="0" borderId="8" xfId="0" applyNumberFormat="1" applyFont="1" applyBorder="1" applyAlignment="1" applyProtection="1">
      <alignment horizontal="left" vertical="top" wrapText="1"/>
    </xf>
    <xf numFmtId="168" fontId="9" fillId="0" borderId="8" xfId="0" applyNumberFormat="1" applyFont="1" applyBorder="1" applyAlignment="1" applyProtection="1">
      <alignment horizontal="left" vertical="top" wrapText="1"/>
    </xf>
    <xf numFmtId="0" fontId="9" fillId="0" borderId="0" xfId="10" applyFont="1" applyAlignment="1">
      <alignment vertical="top" wrapText="1"/>
    </xf>
    <xf numFmtId="49" fontId="9" fillId="0" borderId="1" xfId="0" applyNumberFormat="1" applyFont="1" applyBorder="1" applyAlignment="1" applyProtection="1">
      <alignment horizontal="center" vertical="top" wrapText="1"/>
    </xf>
    <xf numFmtId="0" fontId="47" fillId="3" borderId="0" xfId="0" applyNumberFormat="1" applyFont="1" applyFill="1" applyBorder="1" applyAlignment="1" applyProtection="1">
      <alignment vertical="top" wrapText="1"/>
    </xf>
    <xf numFmtId="0" fontId="47" fillId="3" borderId="0" xfId="0" applyNumberFormat="1" applyFont="1" applyFill="1" applyBorder="1" applyAlignment="1" applyProtection="1">
      <alignment horizontal="center" vertical="top" wrapText="1"/>
    </xf>
    <xf numFmtId="49" fontId="9" fillId="3" borderId="0" xfId="0" applyNumberFormat="1" applyFont="1" applyFill="1" applyAlignment="1">
      <alignment vertical="top"/>
    </xf>
    <xf numFmtId="172" fontId="10" fillId="0" borderId="1" xfId="0" applyNumberFormat="1" applyFont="1" applyFill="1" applyBorder="1" applyAlignment="1" applyProtection="1">
      <alignment vertical="top" readingOrder="1"/>
      <protection locked="0"/>
    </xf>
    <xf numFmtId="179" fontId="9" fillId="0" borderId="1" xfId="8" applyNumberFormat="1" applyFont="1" applyFill="1" applyBorder="1" applyAlignment="1" applyProtection="1">
      <alignment horizontal="left" vertical="top" readingOrder="1"/>
      <protection hidden="1"/>
    </xf>
    <xf numFmtId="0" fontId="9" fillId="0" borderId="1" xfId="0" applyNumberFormat="1" applyFont="1" applyFill="1" applyBorder="1" applyAlignment="1" applyProtection="1">
      <alignment horizontal="left" vertical="top" wrapText="1" readingOrder="1"/>
    </xf>
    <xf numFmtId="0" fontId="9" fillId="0" borderId="1" xfId="0" applyNumberFormat="1" applyFont="1" applyFill="1" applyBorder="1" applyAlignment="1">
      <alignment vertical="top" wrapText="1" readingOrder="1"/>
    </xf>
    <xf numFmtId="49" fontId="9" fillId="0" borderId="1" xfId="0" applyNumberFormat="1" applyFont="1" applyBorder="1" applyAlignment="1" applyProtection="1">
      <alignment horizontal="left" vertical="top" wrapText="1"/>
    </xf>
    <xf numFmtId="49" fontId="9" fillId="0" borderId="1" xfId="0" applyNumberFormat="1" applyFont="1" applyBorder="1" applyAlignment="1" applyProtection="1">
      <alignment horizontal="center" vertical="top"/>
    </xf>
    <xf numFmtId="49" fontId="9" fillId="0" borderId="1" xfId="0" applyNumberFormat="1" applyFont="1" applyBorder="1" applyAlignment="1" applyProtection="1">
      <alignment vertical="top" wrapText="1" readingOrder="1"/>
    </xf>
    <xf numFmtId="49" fontId="9" fillId="0" borderId="1" xfId="0" applyNumberFormat="1" applyFont="1" applyBorder="1" applyAlignment="1" applyProtection="1">
      <alignment vertical="top" readingOrder="1"/>
    </xf>
    <xf numFmtId="0" fontId="9" fillId="0" borderId="0" xfId="0" applyNumberFormat="1" applyFont="1" applyBorder="1" applyAlignment="1" applyProtection="1">
      <alignment vertical="top" wrapText="1" readingOrder="1"/>
    </xf>
    <xf numFmtId="0" fontId="9" fillId="0" borderId="8" xfId="0" applyNumberFormat="1" applyFont="1" applyBorder="1" applyAlignment="1" applyProtection="1">
      <alignment vertical="top" wrapText="1" readingOrder="1"/>
    </xf>
    <xf numFmtId="0" fontId="9" fillId="0" borderId="4" xfId="0" applyNumberFormat="1" applyFont="1" applyBorder="1" applyAlignment="1" applyProtection="1">
      <alignment vertical="top" wrapText="1" readingOrder="1"/>
    </xf>
    <xf numFmtId="0" fontId="9" fillId="0" borderId="2" xfId="0" applyNumberFormat="1" applyFont="1" applyBorder="1" applyAlignment="1" applyProtection="1">
      <alignment vertical="top" wrapText="1" readingOrder="1"/>
    </xf>
    <xf numFmtId="0" fontId="9" fillId="0" borderId="9" xfId="0" applyNumberFormat="1" applyFont="1" applyBorder="1" applyAlignment="1" applyProtection="1">
      <alignment vertical="top" wrapText="1" readingOrder="1"/>
    </xf>
    <xf numFmtId="4" fontId="9" fillId="0" borderId="1" xfId="0" applyNumberFormat="1" applyFont="1" applyFill="1" applyBorder="1" applyAlignment="1">
      <alignment vertical="top" wrapText="1" readingOrder="1"/>
    </xf>
    <xf numFmtId="4" fontId="9" fillId="0" borderId="8" xfId="0" applyNumberFormat="1" applyFont="1" applyFill="1" applyBorder="1" applyAlignment="1" applyProtection="1">
      <alignment vertical="center" wrapText="1" readingOrder="1"/>
      <protection locked="0"/>
    </xf>
    <xf numFmtId="4" fontId="10" fillId="6" borderId="1" xfId="4" applyNumberFormat="1" applyFont="1" applyFill="1" applyBorder="1" applyAlignment="1">
      <alignment vertical="top" readingOrder="1"/>
    </xf>
    <xf numFmtId="43" fontId="9" fillId="0" borderId="1" xfId="0" applyNumberFormat="1" applyFont="1" applyFill="1" applyBorder="1" applyAlignment="1" applyProtection="1">
      <alignment vertical="center" readingOrder="1"/>
    </xf>
    <xf numFmtId="0" fontId="9" fillId="0" borderId="1" xfId="0" applyNumberFormat="1" applyFont="1" applyFill="1" applyBorder="1" applyAlignment="1" applyProtection="1">
      <alignment horizontal="left" vertical="top" wrapText="1"/>
    </xf>
    <xf numFmtId="49" fontId="9" fillId="0" borderId="1" xfId="0" applyNumberFormat="1" applyFont="1" applyBorder="1" applyAlignment="1" applyProtection="1">
      <alignment vertical="top" wrapText="1" readingOrder="1"/>
    </xf>
    <xf numFmtId="0" fontId="9" fillId="0" borderId="1" xfId="0" applyNumberFormat="1" applyFont="1" applyFill="1" applyBorder="1" applyAlignment="1" applyProtection="1">
      <alignment vertical="top" wrapText="1" readingOrder="1"/>
    </xf>
    <xf numFmtId="4" fontId="9" fillId="0" borderId="1" xfId="8" applyNumberFormat="1" applyFont="1" applyFill="1" applyBorder="1" applyAlignment="1" applyProtection="1">
      <alignment vertical="top" wrapText="1" readingOrder="1"/>
      <protection hidden="1"/>
    </xf>
    <xf numFmtId="49" fontId="9" fillId="0" borderId="1" xfId="0" applyNumberFormat="1" applyFont="1" applyFill="1" applyBorder="1" applyAlignment="1" applyProtection="1">
      <alignment horizontal="left" vertical="top"/>
    </xf>
    <xf numFmtId="0" fontId="9" fillId="0" borderId="1" xfId="0" applyFont="1" applyFill="1" applyBorder="1" applyAlignment="1">
      <alignment horizontal="left" vertical="top"/>
    </xf>
    <xf numFmtId="0" fontId="9" fillId="0" borderId="1" xfId="0" applyNumberFormat="1" applyFont="1" applyFill="1" applyBorder="1" applyAlignment="1" applyProtection="1">
      <alignment horizontal="left" vertical="top"/>
    </xf>
    <xf numFmtId="49" fontId="9" fillId="0" borderId="9" xfId="0" applyNumberFormat="1" applyFont="1" applyFill="1" applyBorder="1" applyAlignment="1" applyProtection="1">
      <alignment vertical="top" readingOrder="1"/>
    </xf>
    <xf numFmtId="178" fontId="52" fillId="12" borderId="35" xfId="15" applyNumberFormat="1" applyFont="1" applyFill="1" applyBorder="1" applyAlignment="1" applyProtection="1">
      <protection hidden="1"/>
    </xf>
    <xf numFmtId="178" fontId="52" fillId="12" borderId="17" xfId="15" applyNumberFormat="1" applyFont="1" applyFill="1" applyBorder="1" applyAlignment="1" applyProtection="1">
      <protection hidden="1"/>
    </xf>
    <xf numFmtId="178" fontId="52" fillId="12" borderId="33" xfId="15" applyNumberFormat="1" applyFont="1" applyFill="1" applyBorder="1" applyAlignment="1" applyProtection="1">
      <protection hidden="1"/>
    </xf>
    <xf numFmtId="178" fontId="52" fillId="12" borderId="1" xfId="15" applyNumberFormat="1" applyFont="1" applyFill="1" applyBorder="1" applyAlignment="1" applyProtection="1">
      <protection hidden="1"/>
    </xf>
    <xf numFmtId="178" fontId="52" fillId="12" borderId="19" xfId="15" applyNumberFormat="1" applyFont="1" applyFill="1" applyBorder="1" applyAlignment="1" applyProtection="1">
      <protection hidden="1"/>
    </xf>
    <xf numFmtId="178" fontId="52" fillId="12" borderId="18" xfId="15" applyNumberFormat="1" applyFont="1" applyFill="1" applyBorder="1" applyAlignment="1" applyProtection="1">
      <protection hidden="1"/>
    </xf>
    <xf numFmtId="178" fontId="52" fillId="12" borderId="17" xfId="15" applyNumberFormat="1" applyFont="1" applyFill="1" applyBorder="1" applyAlignment="1" applyProtection="1">
      <protection hidden="1"/>
    </xf>
    <xf numFmtId="178" fontId="52" fillId="12" borderId="1" xfId="15" applyNumberFormat="1" applyFont="1" applyFill="1" applyBorder="1" applyAlignment="1" applyProtection="1">
      <protection hidden="1"/>
    </xf>
    <xf numFmtId="0" fontId="9" fillId="0" borderId="1" xfId="0" applyFont="1" applyBorder="1" applyAlignment="1" applyProtection="1">
      <alignment horizontal="left" vertical="top" wrapText="1"/>
    </xf>
    <xf numFmtId="49" fontId="9" fillId="0" borderId="1" xfId="0" applyNumberFormat="1" applyFont="1" applyBorder="1" applyAlignment="1" applyProtection="1">
      <alignment horizontal="center" vertical="top" wrapText="1"/>
    </xf>
    <xf numFmtId="49" fontId="9" fillId="0" borderId="1" xfId="0" applyNumberFormat="1" applyFont="1" applyBorder="1" applyAlignment="1" applyProtection="1">
      <alignment horizontal="center" vertical="top"/>
    </xf>
    <xf numFmtId="49" fontId="9" fillId="0" borderId="1" xfId="0" applyNumberFormat="1" applyFont="1" applyFill="1" applyBorder="1" applyAlignment="1" applyProtection="1">
      <alignment horizontal="center" vertical="top" wrapText="1"/>
    </xf>
    <xf numFmtId="49" fontId="9" fillId="0" borderId="1" xfId="0" applyNumberFormat="1" applyFont="1" applyBorder="1" applyAlignment="1" applyProtection="1">
      <alignment horizontal="left" vertical="top" wrapText="1"/>
    </xf>
    <xf numFmtId="14" fontId="9" fillId="0" borderId="1"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14" fontId="9" fillId="0" borderId="1" xfId="0" applyNumberFormat="1" applyFont="1" applyFill="1" applyBorder="1" applyAlignment="1" applyProtection="1">
      <alignment horizontal="center" vertical="top" wrapText="1"/>
    </xf>
    <xf numFmtId="0" fontId="31" fillId="0" borderId="0" xfId="0" applyFont="1" applyAlignment="1" applyProtection="1">
      <alignment vertical="top"/>
    </xf>
    <xf numFmtId="165" fontId="9" fillId="0" borderId="1" xfId="0" applyNumberFormat="1" applyFont="1" applyBorder="1" applyAlignment="1" applyProtection="1">
      <alignment horizontal="left" vertical="top" wrapText="1"/>
    </xf>
    <xf numFmtId="49" fontId="9" fillId="0" borderId="6" xfId="0" applyNumberFormat="1" applyFont="1" applyBorder="1" applyAlignment="1" applyProtection="1">
      <alignment horizontal="left" vertical="top" wrapText="1"/>
    </xf>
    <xf numFmtId="4" fontId="9" fillId="0" borderId="1" xfId="0" applyNumberFormat="1" applyFont="1" applyBorder="1" applyAlignment="1" applyProtection="1">
      <alignment horizontal="center" vertical="top"/>
    </xf>
    <xf numFmtId="0" fontId="9" fillId="0" borderId="6" xfId="0" applyNumberFormat="1" applyFont="1" applyBorder="1" applyAlignment="1" applyProtection="1">
      <alignment horizontal="left" vertical="top" wrapText="1"/>
    </xf>
    <xf numFmtId="173" fontId="9" fillId="0" borderId="1" xfId="0" applyNumberFormat="1" applyFont="1" applyFill="1" applyBorder="1" applyAlignment="1" applyProtection="1">
      <alignment horizontal="center" vertical="top" wrapText="1"/>
      <protection locked="0"/>
    </xf>
    <xf numFmtId="174" fontId="9" fillId="0" borderId="1" xfId="1" applyNumberFormat="1" applyFont="1" applyFill="1" applyBorder="1" applyAlignment="1" applyProtection="1">
      <alignment horizontal="center" vertical="top" wrapText="1"/>
    </xf>
    <xf numFmtId="174" fontId="9" fillId="0" borderId="1" xfId="1" applyNumberFormat="1" applyFont="1" applyFill="1" applyBorder="1" applyAlignment="1" applyProtection="1">
      <alignment horizontal="center" vertical="top" wrapText="1"/>
      <protection locked="0"/>
    </xf>
    <xf numFmtId="14" fontId="9" fillId="0" borderId="8" xfId="0" applyNumberFormat="1" applyFont="1" applyFill="1" applyBorder="1" applyAlignment="1" applyProtection="1">
      <alignment horizontal="center" vertical="top" wrapText="1"/>
    </xf>
    <xf numFmtId="14" fontId="9" fillId="0" borderId="8" xfId="0" applyNumberFormat="1" applyFont="1" applyFill="1" applyBorder="1" applyAlignment="1" applyProtection="1">
      <alignment vertical="top" wrapText="1"/>
    </xf>
    <xf numFmtId="49" fontId="9" fillId="0" borderId="9" xfId="8" applyNumberFormat="1" applyFont="1" applyFill="1" applyBorder="1" applyAlignment="1" applyProtection="1">
      <alignment horizontal="center" vertical="top" wrapText="1"/>
      <protection hidden="1"/>
    </xf>
    <xf numFmtId="49" fontId="9" fillId="0" borderId="1"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xf>
    <xf numFmtId="0" fontId="9" fillId="0" borderId="8" xfId="0" applyFont="1" applyBorder="1" applyAlignment="1" applyProtection="1">
      <alignment horizontal="left" vertical="top" wrapText="1" readingOrder="1"/>
    </xf>
    <xf numFmtId="165" fontId="9" fillId="0" borderId="8" xfId="0" applyNumberFormat="1" applyFont="1" applyBorder="1" applyAlignment="1" applyProtection="1">
      <alignment horizontal="left" vertical="top" readingOrder="1"/>
    </xf>
    <xf numFmtId="49" fontId="9" fillId="0" borderId="8" xfId="0" applyNumberFormat="1" applyFont="1" applyBorder="1" applyAlignment="1" applyProtection="1">
      <alignment horizontal="left" vertical="top" readingOrder="1"/>
    </xf>
    <xf numFmtId="49" fontId="9" fillId="0" borderId="8" xfId="0" applyNumberFormat="1" applyFont="1" applyBorder="1" applyAlignment="1" applyProtection="1">
      <alignment horizontal="left" vertical="top" wrapText="1" readingOrder="1"/>
    </xf>
    <xf numFmtId="14" fontId="9" fillId="0" borderId="8" xfId="0" applyNumberFormat="1" applyFont="1" applyBorder="1" applyAlignment="1" applyProtection="1">
      <alignment horizontal="left" vertical="top" wrapText="1" readingOrder="1"/>
    </xf>
    <xf numFmtId="0" fontId="9" fillId="0" borderId="1" xfId="0" applyNumberFormat="1" applyFont="1" applyFill="1" applyBorder="1" applyAlignment="1" applyProtection="1">
      <alignment vertical="top" wrapText="1" readingOrder="1"/>
    </xf>
    <xf numFmtId="172" fontId="9" fillId="0" borderId="1" xfId="0" applyNumberFormat="1" applyFont="1" applyFill="1" applyBorder="1" applyAlignment="1" applyProtection="1">
      <alignment horizontal="center" vertical="top" wrapText="1"/>
      <protection locked="0"/>
    </xf>
    <xf numFmtId="14" fontId="9" fillId="0" borderId="1"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xf>
    <xf numFmtId="0" fontId="9" fillId="0" borderId="1" xfId="0" applyNumberFormat="1" applyFont="1" applyFill="1" applyBorder="1" applyAlignment="1" applyProtection="1">
      <alignment vertical="top" wrapText="1" readingOrder="1"/>
    </xf>
    <xf numFmtId="164" fontId="9" fillId="0" borderId="1" xfId="8" applyNumberFormat="1"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xf>
    <xf numFmtId="173"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left" vertical="center" wrapText="1"/>
      <protection hidden="1"/>
    </xf>
    <xf numFmtId="49" fontId="9" fillId="0" borderId="1" xfId="0" applyNumberFormat="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protection locked="0"/>
    </xf>
    <xf numFmtId="14" fontId="9" fillId="0" borderId="1" xfId="7" applyNumberFormat="1" applyFont="1" applyFill="1" applyBorder="1" applyAlignment="1" applyProtection="1">
      <alignment horizontal="center" vertical="center" wrapText="1"/>
      <protection locked="0"/>
    </xf>
    <xf numFmtId="14" fontId="9" fillId="0" borderId="8" xfId="0" applyNumberFormat="1" applyFont="1" applyFill="1" applyBorder="1" applyAlignment="1" applyProtection="1">
      <alignment horizontal="center" vertical="center" wrapText="1"/>
    </xf>
    <xf numFmtId="49" fontId="9" fillId="0" borderId="1" xfId="8" applyNumberFormat="1" applyFont="1" applyFill="1" applyBorder="1" applyAlignment="1" applyProtection="1">
      <alignment horizontal="center" vertical="center" wrapText="1"/>
      <protection hidden="1"/>
    </xf>
    <xf numFmtId="174" fontId="9" fillId="0" borderId="1" xfId="1" applyNumberFormat="1" applyFont="1" applyFill="1" applyBorder="1" applyAlignment="1" applyProtection="1">
      <alignment horizontal="center" vertical="center" wrapText="1"/>
    </xf>
    <xf numFmtId="174" fontId="9" fillId="0" borderId="1" xfId="1" applyNumberFormat="1" applyFont="1" applyFill="1" applyBorder="1" applyAlignment="1" applyProtection="1">
      <alignment horizontal="center" vertical="center" wrapText="1"/>
      <protection locked="0"/>
    </xf>
    <xf numFmtId="172" fontId="9" fillId="0" borderId="1" xfId="0" applyNumberFormat="1" applyFont="1" applyFill="1" applyBorder="1" applyAlignment="1" applyProtection="1">
      <alignment horizontal="center" vertical="center" wrapText="1"/>
      <protection locked="0"/>
    </xf>
    <xf numFmtId="14" fontId="9" fillId="0" borderId="2" xfId="0" applyNumberFormat="1" applyFont="1" applyFill="1" applyBorder="1" applyAlignment="1" applyProtection="1">
      <alignment horizontal="center" vertical="center" wrapText="1"/>
    </xf>
    <xf numFmtId="14" fontId="9" fillId="0" borderId="12" xfId="0" applyNumberFormat="1" applyFont="1" applyFill="1" applyBorder="1" applyAlignment="1" applyProtection="1">
      <alignment horizontal="center" vertical="center" wrapText="1"/>
    </xf>
    <xf numFmtId="14" fontId="9" fillId="0" borderId="11" xfId="0" applyNumberFormat="1" applyFont="1" applyFill="1" applyBorder="1" applyAlignment="1" applyProtection="1">
      <alignment horizontal="center" vertical="center" wrapText="1"/>
    </xf>
    <xf numFmtId="173" fontId="9" fillId="0" borderId="1" xfId="7" applyNumberFormat="1"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wrapText="1"/>
      <protection locked="0"/>
    </xf>
    <xf numFmtId="14" fontId="9" fillId="0" borderId="1" xfId="4" applyNumberFormat="1" applyFont="1" applyFill="1" applyBorder="1" applyAlignment="1" applyProtection="1">
      <alignment horizontal="center" vertical="center" wrapText="1"/>
    </xf>
    <xf numFmtId="174" fontId="9" fillId="0" borderId="1" xfId="1" applyNumberFormat="1" applyFont="1" applyFill="1" applyBorder="1" applyAlignment="1" applyProtection="1">
      <alignment horizontal="center" vertical="center" wrapText="1"/>
      <protection hidden="1"/>
    </xf>
    <xf numFmtId="14" fontId="9" fillId="0" borderId="1" xfId="9" applyNumberFormat="1" applyFont="1" applyFill="1" applyBorder="1" applyAlignment="1" applyProtection="1">
      <alignment horizontal="center" vertical="center" wrapText="1"/>
    </xf>
    <xf numFmtId="49" fontId="9" fillId="0" borderId="8" xfId="0" applyNumberFormat="1" applyFont="1" applyFill="1" applyBorder="1" applyAlignment="1" applyProtection="1">
      <alignment horizontal="center" vertical="center" wrapText="1"/>
    </xf>
    <xf numFmtId="14" fontId="9" fillId="0" borderId="8" xfId="0" applyNumberFormat="1" applyFont="1" applyFill="1" applyBorder="1" applyAlignment="1" applyProtection="1">
      <alignment horizontal="center" vertical="center"/>
      <protection locked="0"/>
    </xf>
    <xf numFmtId="14" fontId="9" fillId="0" borderId="8" xfId="7" applyNumberFormat="1" applyFont="1" applyFill="1" applyBorder="1" applyAlignment="1" applyProtection="1">
      <alignment horizontal="center" vertical="center" wrapText="1"/>
      <protection locked="0"/>
    </xf>
    <xf numFmtId="49" fontId="9" fillId="0" borderId="8" xfId="0" applyNumberFormat="1" applyFont="1" applyFill="1" applyBorder="1" applyAlignment="1" applyProtection="1">
      <alignment vertical="center" wrapText="1"/>
    </xf>
    <xf numFmtId="14" fontId="9" fillId="0" borderId="8" xfId="0" applyNumberFormat="1" applyFont="1" applyFill="1" applyBorder="1" applyAlignment="1" applyProtection="1">
      <alignment vertical="center" wrapText="1"/>
    </xf>
    <xf numFmtId="14" fontId="9" fillId="0" borderId="14" xfId="0" applyNumberFormat="1" applyFont="1" applyFill="1" applyBorder="1" applyAlignment="1" applyProtection="1">
      <alignment horizontal="center" vertical="center" wrapText="1"/>
    </xf>
    <xf numFmtId="14" fontId="9" fillId="0" borderId="0" xfId="0" applyNumberFormat="1" applyFont="1" applyFill="1" applyBorder="1" applyAlignment="1" applyProtection="1">
      <alignment horizontal="center" vertical="center" wrapText="1"/>
    </xf>
    <xf numFmtId="14" fontId="9" fillId="0" borderId="11" xfId="0" applyNumberFormat="1" applyFont="1" applyFill="1" applyBorder="1" applyAlignment="1" applyProtection="1">
      <alignment vertical="center" wrapText="1"/>
    </xf>
    <xf numFmtId="14" fontId="9" fillId="0" borderId="9" xfId="0" applyNumberFormat="1" applyFont="1" applyFill="1" applyBorder="1" applyAlignment="1" applyProtection="1">
      <alignment vertical="center" wrapText="1"/>
    </xf>
    <xf numFmtId="0" fontId="0" fillId="0" borderId="0" xfId="0" applyAlignment="1">
      <alignment vertical="top" wrapText="1"/>
    </xf>
    <xf numFmtId="0" fontId="0" fillId="0" borderId="1" xfId="0" applyBorder="1" applyAlignment="1">
      <alignment vertical="top" wrapText="1"/>
    </xf>
    <xf numFmtId="174" fontId="9" fillId="0" borderId="8" xfId="1" applyNumberFormat="1" applyFont="1" applyFill="1" applyBorder="1" applyAlignment="1" applyProtection="1">
      <alignment horizontal="center" vertical="center" wrapText="1"/>
    </xf>
    <xf numFmtId="174" fontId="9" fillId="0" borderId="8" xfId="1" applyNumberFormat="1" applyFont="1" applyFill="1" applyBorder="1" applyAlignment="1" applyProtection="1">
      <alignment horizontal="center" vertical="center" wrapText="1"/>
      <protection hidden="1"/>
    </xf>
    <xf numFmtId="4" fontId="9" fillId="0" borderId="8" xfId="0" applyNumberFormat="1" applyFont="1" applyBorder="1" applyAlignment="1" applyProtection="1">
      <alignment vertical="top" readingOrder="1"/>
    </xf>
    <xf numFmtId="174" fontId="9" fillId="0" borderId="9" xfId="1" applyNumberFormat="1" applyFont="1" applyFill="1" applyBorder="1" applyAlignment="1" applyProtection="1">
      <alignment horizontal="center" vertical="top" wrapText="1"/>
    </xf>
    <xf numFmtId="174" fontId="9" fillId="0" borderId="9" xfId="1" applyNumberFormat="1" applyFont="1" applyFill="1" applyBorder="1" applyAlignment="1" applyProtection="1">
      <alignment horizontal="center" vertical="top" wrapText="1"/>
      <protection hidden="1"/>
    </xf>
    <xf numFmtId="174" fontId="9" fillId="0" borderId="1" xfId="1" applyNumberFormat="1" applyFont="1" applyFill="1" applyBorder="1" applyAlignment="1" applyProtection="1">
      <alignment horizontal="center" vertical="top" wrapText="1"/>
      <protection hidden="1"/>
    </xf>
    <xf numFmtId="174" fontId="9" fillId="0" borderId="1" xfId="1" applyNumberFormat="1" applyFont="1" applyFill="1" applyBorder="1" applyAlignment="1">
      <alignment horizontal="right" vertical="top"/>
    </xf>
    <xf numFmtId="2" fontId="9" fillId="0" borderId="1" xfId="1" applyNumberFormat="1" applyFont="1" applyFill="1" applyBorder="1" applyAlignment="1">
      <alignment horizontal="right" vertical="top"/>
    </xf>
    <xf numFmtId="167" fontId="9" fillId="0" borderId="1" xfId="0" applyNumberFormat="1" applyFont="1" applyBorder="1" applyAlignment="1" applyProtection="1">
      <alignment horizontal="center" vertical="top"/>
    </xf>
    <xf numFmtId="0" fontId="24" fillId="0" borderId="1" xfId="0" applyNumberFormat="1" applyFont="1" applyFill="1" applyBorder="1" applyAlignment="1" applyProtection="1">
      <alignment vertical="top" wrapText="1"/>
    </xf>
    <xf numFmtId="14" fontId="28" fillId="0" borderId="1" xfId="0" applyNumberFormat="1" applyFont="1" applyFill="1" applyBorder="1" applyAlignment="1" applyProtection="1">
      <alignment horizontal="center" vertical="top" wrapText="1"/>
    </xf>
    <xf numFmtId="177" fontId="9" fillId="0" borderId="1" xfId="0" applyNumberFormat="1" applyFont="1" applyFill="1" applyBorder="1" applyAlignment="1">
      <alignment horizontal="center" vertical="top" wrapText="1"/>
    </xf>
    <xf numFmtId="177" fontId="9" fillId="0" borderId="1" xfId="8" applyNumberFormat="1" applyFont="1" applyFill="1" applyBorder="1" applyAlignment="1" applyProtection="1">
      <alignment horizontal="center" vertical="top" wrapText="1"/>
      <protection hidden="1"/>
    </xf>
    <xf numFmtId="178" fontId="9" fillId="0" borderId="1" xfId="8" applyNumberFormat="1" applyFont="1" applyFill="1" applyBorder="1" applyAlignment="1" applyProtection="1">
      <alignment vertical="top"/>
      <protection hidden="1"/>
    </xf>
    <xf numFmtId="4" fontId="9" fillId="0" borderId="1" xfId="8" applyNumberFormat="1" applyFont="1" applyFill="1" applyBorder="1" applyAlignment="1" applyProtection="1">
      <alignment vertical="top"/>
      <protection hidden="1"/>
    </xf>
    <xf numFmtId="4" fontId="9" fillId="0" borderId="1" xfId="8" applyNumberFormat="1" applyFont="1" applyFill="1" applyBorder="1" applyAlignment="1" applyProtection="1">
      <alignment horizontal="right" vertical="top"/>
      <protection hidden="1"/>
    </xf>
    <xf numFmtId="174" fontId="28" fillId="0" borderId="1" xfId="1" applyNumberFormat="1" applyFont="1" applyFill="1" applyBorder="1" applyAlignment="1">
      <alignment horizontal="right" vertical="top"/>
    </xf>
    <xf numFmtId="49" fontId="28" fillId="0" borderId="1" xfId="0" applyNumberFormat="1" applyFont="1" applyFill="1" applyBorder="1" applyAlignment="1" applyProtection="1">
      <alignment horizontal="center" vertical="top" wrapText="1"/>
    </xf>
    <xf numFmtId="171" fontId="9" fillId="0" borderId="1" xfId="8" applyNumberFormat="1" applyFont="1" applyFill="1" applyBorder="1" applyAlignment="1" applyProtection="1">
      <alignment horizontal="center" vertical="top" wrapText="1"/>
      <protection hidden="1"/>
    </xf>
    <xf numFmtId="174" fontId="16" fillId="0" borderId="1" xfId="1" applyNumberFormat="1" applyFont="1" applyFill="1" applyBorder="1" applyAlignment="1">
      <alignment horizontal="right" vertical="top"/>
    </xf>
    <xf numFmtId="0" fontId="53" fillId="0" borderId="1" xfId="0" applyNumberFormat="1" applyFont="1" applyFill="1" applyBorder="1" applyAlignment="1" applyProtection="1">
      <alignment horizontal="center" vertical="top" wrapText="1"/>
    </xf>
    <xf numFmtId="170" fontId="9" fillId="0" borderId="1" xfId="0" applyNumberFormat="1" applyFont="1" applyFill="1" applyBorder="1" applyAlignment="1">
      <alignment vertical="top"/>
    </xf>
    <xf numFmtId="177" fontId="9" fillId="0" borderId="1" xfId="0" applyNumberFormat="1" applyFont="1" applyFill="1" applyBorder="1" applyAlignment="1">
      <alignment vertical="top" wrapText="1"/>
    </xf>
    <xf numFmtId="177" fontId="9" fillId="0" borderId="1" xfId="8" applyNumberFormat="1" applyFont="1" applyFill="1" applyBorder="1" applyAlignment="1" applyProtection="1">
      <alignment vertical="top" wrapText="1"/>
      <protection hidden="1"/>
    </xf>
    <xf numFmtId="174" fontId="16" fillId="0" borderId="1" xfId="1" applyNumberFormat="1" applyFont="1" applyFill="1" applyBorder="1" applyAlignment="1">
      <alignment vertical="top"/>
    </xf>
    <xf numFmtId="0" fontId="16" fillId="0" borderId="1" xfId="0" applyNumberFormat="1" applyFont="1" applyFill="1" applyBorder="1" applyAlignment="1" applyProtection="1">
      <alignment horizontal="center" vertical="top" wrapText="1"/>
    </xf>
    <xf numFmtId="0" fontId="28" fillId="0" borderId="1" xfId="0" applyNumberFormat="1" applyFont="1" applyFill="1" applyBorder="1" applyAlignment="1" applyProtection="1">
      <alignment horizontal="center" vertical="top" wrapText="1"/>
    </xf>
    <xf numFmtId="0" fontId="9" fillId="0" borderId="1" xfId="0" applyFont="1" applyFill="1" applyBorder="1" applyAlignment="1">
      <alignment horizontal="right" vertical="top"/>
    </xf>
    <xf numFmtId="4" fontId="9" fillId="0" borderId="1" xfId="0" applyNumberFormat="1" applyFont="1" applyFill="1" applyBorder="1" applyAlignment="1" applyProtection="1">
      <alignment horizontal="right" vertical="top" wrapText="1"/>
    </xf>
    <xf numFmtId="49" fontId="9" fillId="0" borderId="1" xfId="0" applyNumberFormat="1" applyFont="1" applyBorder="1" applyAlignment="1" applyProtection="1">
      <alignment vertical="top" wrapText="1" readingOrder="1"/>
    </xf>
    <xf numFmtId="49" fontId="9" fillId="0" borderId="1" xfId="0" applyNumberFormat="1" applyFont="1" applyBorder="1" applyAlignment="1" applyProtection="1">
      <alignment vertical="top" readingOrder="1"/>
    </xf>
    <xf numFmtId="0" fontId="9" fillId="0" borderId="1" xfId="0" applyNumberFormat="1" applyFont="1" applyFill="1" applyBorder="1" applyAlignment="1" applyProtection="1">
      <alignment vertical="top" wrapText="1" readingOrder="1"/>
    </xf>
    <xf numFmtId="0" fontId="9" fillId="0" borderId="0" xfId="0" applyFont="1" applyFill="1" applyBorder="1" applyAlignment="1">
      <alignment vertical="top" wrapText="1" readingOrder="1"/>
    </xf>
    <xf numFmtId="49" fontId="9" fillId="0" borderId="1" xfId="0" applyNumberFormat="1" applyFont="1" applyBorder="1" applyAlignment="1" applyProtection="1">
      <alignment vertical="top" wrapText="1" readingOrder="1"/>
    </xf>
    <xf numFmtId="49" fontId="9" fillId="0" borderId="1" xfId="0" applyNumberFormat="1" applyFont="1" applyBorder="1" applyAlignment="1" applyProtection="1">
      <alignment vertical="top" readingOrder="1"/>
    </xf>
    <xf numFmtId="2" fontId="9" fillId="2" borderId="8" xfId="0" applyNumberFormat="1" applyFont="1" applyFill="1" applyBorder="1" applyAlignment="1" applyProtection="1">
      <alignment vertical="top" readingOrder="1"/>
    </xf>
    <xf numFmtId="2" fontId="9" fillId="2" borderId="9" xfId="0" applyNumberFormat="1" applyFont="1" applyFill="1" applyBorder="1" applyAlignment="1" applyProtection="1">
      <alignment vertical="top" readingOrder="1"/>
    </xf>
    <xf numFmtId="2" fontId="9" fillId="0" borderId="9" xfId="0" applyNumberFormat="1" applyFont="1" applyBorder="1" applyAlignment="1" applyProtection="1">
      <alignment vertical="top" readingOrder="1"/>
    </xf>
    <xf numFmtId="4" fontId="9" fillId="2" borderId="8" xfId="0" applyNumberFormat="1" applyFont="1" applyFill="1" applyBorder="1" applyAlignment="1">
      <alignment vertical="top" readingOrder="1"/>
    </xf>
    <xf numFmtId="174" fontId="9" fillId="0" borderId="8" xfId="1" applyNumberFormat="1" applyFont="1" applyFill="1" applyBorder="1" applyAlignment="1" applyProtection="1">
      <alignment horizontal="center" vertical="center" wrapText="1"/>
      <protection hidden="1"/>
    </xf>
    <xf numFmtId="49" fontId="9" fillId="0" borderId="1" xfId="0" applyNumberFormat="1" applyFont="1" applyBorder="1" applyAlignment="1" applyProtection="1">
      <alignment vertical="top" readingOrder="1"/>
    </xf>
    <xf numFmtId="14" fontId="9" fillId="2" borderId="1" xfId="0" applyNumberFormat="1" applyFont="1" applyFill="1" applyBorder="1" applyAlignment="1" applyProtection="1">
      <alignment horizontal="left" vertical="top" wrapText="1"/>
    </xf>
    <xf numFmtId="49" fontId="9" fillId="0" borderId="1" xfId="0" applyNumberFormat="1" applyFont="1" applyBorder="1" applyAlignment="1" applyProtection="1">
      <alignment vertical="top" wrapText="1" readingOrder="1"/>
    </xf>
    <xf numFmtId="4" fontId="9" fillId="11" borderId="1" xfId="0" applyNumberFormat="1" applyFont="1" applyFill="1" applyBorder="1" applyAlignment="1" applyProtection="1">
      <alignment horizontal="center" vertical="top" wrapText="1"/>
      <protection locked="0"/>
    </xf>
    <xf numFmtId="49" fontId="9" fillId="2" borderId="6" xfId="0" applyNumberFormat="1" applyFont="1" applyFill="1" applyBorder="1" applyAlignment="1" applyProtection="1">
      <alignment vertical="top" wrapText="1"/>
    </xf>
    <xf numFmtId="49" fontId="9" fillId="2" borderId="10" xfId="0" applyNumberFormat="1" applyFont="1" applyFill="1" applyBorder="1" applyAlignment="1" applyProtection="1">
      <alignment vertical="top" wrapText="1"/>
    </xf>
    <xf numFmtId="2" fontId="9" fillId="6" borderId="1" xfId="0" applyNumberFormat="1" applyFont="1" applyFill="1" applyBorder="1" applyAlignment="1" applyProtection="1">
      <alignment vertical="top" readingOrder="1"/>
    </xf>
    <xf numFmtId="2" fontId="9" fillId="3" borderId="1" xfId="0" applyNumberFormat="1" applyFont="1" applyFill="1" applyBorder="1" applyAlignment="1" applyProtection="1">
      <alignment vertical="top" wrapText="1" readingOrder="1"/>
    </xf>
    <xf numFmtId="0" fontId="1" fillId="3" borderId="0" xfId="0" applyFont="1" applyFill="1" applyAlignment="1">
      <alignment vertical="top"/>
    </xf>
    <xf numFmtId="164" fontId="9" fillId="0" borderId="1" xfId="0" applyNumberFormat="1" applyFont="1" applyFill="1" applyBorder="1" applyAlignment="1" applyProtection="1">
      <alignment vertical="top" readingOrder="1"/>
    </xf>
    <xf numFmtId="4" fontId="9" fillId="6" borderId="1" xfId="8" applyNumberFormat="1" applyFont="1" applyFill="1" applyBorder="1" applyAlignment="1" applyProtection="1">
      <alignment vertical="top"/>
      <protection hidden="1"/>
    </xf>
    <xf numFmtId="4" fontId="9" fillId="6" borderId="1" xfId="0" applyNumberFormat="1" applyFont="1" applyFill="1" applyBorder="1" applyAlignment="1" applyProtection="1">
      <alignment vertical="top" wrapText="1" readingOrder="1"/>
    </xf>
    <xf numFmtId="0" fontId="31" fillId="0" borderId="0" xfId="0" applyFont="1" applyAlignment="1" applyProtection="1">
      <alignment horizontal="center" vertical="top"/>
    </xf>
    <xf numFmtId="0" fontId="32" fillId="0" borderId="0" xfId="0" applyFont="1" applyAlignment="1" applyProtection="1">
      <alignment horizontal="center" vertical="top"/>
    </xf>
    <xf numFmtId="167" fontId="34" fillId="0" borderId="0" xfId="0" applyNumberFormat="1" applyFont="1" applyAlignment="1" applyProtection="1">
      <alignment horizontal="center" vertical="top"/>
    </xf>
    <xf numFmtId="167" fontId="33" fillId="0" borderId="0" xfId="0" applyNumberFormat="1" applyFont="1" applyAlignment="1" applyProtection="1">
      <alignment horizontal="center" vertical="top"/>
    </xf>
    <xf numFmtId="49" fontId="10" fillId="0" borderId="6" xfId="0" applyNumberFormat="1" applyFont="1" applyBorder="1" applyAlignment="1" applyProtection="1">
      <alignment horizontal="left" vertical="top"/>
    </xf>
    <xf numFmtId="49" fontId="10" fillId="0" borderId="7" xfId="0" applyNumberFormat="1" applyFont="1" applyBorder="1" applyAlignment="1" applyProtection="1">
      <alignment horizontal="left" vertical="top"/>
    </xf>
    <xf numFmtId="49" fontId="10" fillId="0" borderId="10" xfId="0" applyNumberFormat="1" applyFont="1" applyBorder="1" applyAlignment="1" applyProtection="1">
      <alignment horizontal="left" vertical="top"/>
    </xf>
    <xf numFmtId="49" fontId="9" fillId="2" borderId="2" xfId="0" applyNumberFormat="1" applyFont="1" applyFill="1" applyBorder="1" applyAlignment="1" applyProtection="1">
      <alignment horizontal="center" vertical="top"/>
    </xf>
    <xf numFmtId="49" fontId="9" fillId="2" borderId="4" xfId="0" applyNumberFormat="1" applyFont="1" applyFill="1" applyBorder="1" applyAlignment="1" applyProtection="1">
      <alignment horizontal="center" vertical="top"/>
    </xf>
    <xf numFmtId="49" fontId="9" fillId="2" borderId="2" xfId="0" applyNumberFormat="1" applyFont="1" applyFill="1" applyBorder="1" applyAlignment="1" applyProtection="1">
      <alignment horizontal="center" vertical="top" wrapText="1"/>
    </xf>
    <xf numFmtId="0" fontId="27" fillId="0" borderId="4" xfId="0" applyFont="1" applyBorder="1" applyAlignment="1">
      <alignment vertical="top"/>
    </xf>
    <xf numFmtId="4" fontId="9" fillId="2" borderId="8" xfId="0" applyNumberFormat="1" applyFont="1" applyFill="1" applyBorder="1" applyAlignment="1" applyProtection="1">
      <alignment horizontal="right" vertical="top" wrapText="1"/>
      <protection locked="0"/>
    </xf>
    <xf numFmtId="4" fontId="9" fillId="2" borderId="9" xfId="0" applyNumberFormat="1" applyFont="1" applyFill="1" applyBorder="1" applyAlignment="1" applyProtection="1">
      <alignment horizontal="right" vertical="top" wrapText="1"/>
      <protection locked="0"/>
    </xf>
    <xf numFmtId="0" fontId="9" fillId="2" borderId="8"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4" fontId="9" fillId="2" borderId="8" xfId="0" applyNumberFormat="1" applyFont="1" applyFill="1" applyBorder="1" applyAlignment="1" applyProtection="1">
      <alignment horizontal="center" vertical="top"/>
    </xf>
    <xf numFmtId="4" fontId="9" fillId="2" borderId="9" xfId="0" applyNumberFormat="1" applyFont="1" applyFill="1" applyBorder="1" applyAlignment="1" applyProtection="1">
      <alignment horizontal="center" vertical="top"/>
    </xf>
    <xf numFmtId="49" fontId="9" fillId="0" borderId="2" xfId="0" applyNumberFormat="1" applyFont="1" applyFill="1" applyBorder="1" applyAlignment="1" applyProtection="1">
      <alignment horizontal="center" vertical="top"/>
    </xf>
    <xf numFmtId="49" fontId="9" fillId="0" borderId="4" xfId="0" applyNumberFormat="1" applyFont="1" applyFill="1" applyBorder="1" applyAlignment="1" applyProtection="1">
      <alignment horizontal="center" vertical="top"/>
    </xf>
    <xf numFmtId="49" fontId="9" fillId="0" borderId="2" xfId="0" applyNumberFormat="1" applyFont="1" applyFill="1" applyBorder="1" applyAlignment="1" applyProtection="1">
      <alignment horizontal="center" vertical="top" wrapText="1"/>
    </xf>
    <xf numFmtId="49" fontId="9" fillId="2" borderId="12" xfId="0" applyNumberFormat="1" applyFont="1" applyFill="1" applyBorder="1" applyAlignment="1" applyProtection="1">
      <alignment horizontal="center" vertical="top"/>
    </xf>
    <xf numFmtId="0" fontId="27" fillId="0" borderId="12" xfId="0" applyFont="1" applyBorder="1" applyAlignment="1">
      <alignment vertical="top"/>
    </xf>
    <xf numFmtId="0" fontId="29" fillId="0" borderId="0" xfId="0" applyFont="1" applyBorder="1" applyAlignment="1">
      <alignment horizontal="center" vertical="top"/>
    </xf>
    <xf numFmtId="0" fontId="28" fillId="0" borderId="14" xfId="0" applyFont="1" applyBorder="1" applyAlignment="1">
      <alignment horizontal="center" vertical="top"/>
    </xf>
    <xf numFmtId="49" fontId="9" fillId="2" borderId="8" xfId="0" applyNumberFormat="1" applyFont="1" applyFill="1" applyBorder="1" applyAlignment="1" applyProtection="1">
      <alignment horizontal="center" vertical="top"/>
    </xf>
    <xf numFmtId="49" fontId="9" fillId="2" borderId="9" xfId="0" applyNumberFormat="1" applyFont="1" applyFill="1" applyBorder="1" applyAlignment="1" applyProtection="1">
      <alignment horizontal="center" vertical="top"/>
    </xf>
    <xf numFmtId="0" fontId="28" fillId="0" borderId="0" xfId="0" applyFont="1" applyBorder="1" applyAlignment="1">
      <alignment horizontal="center" vertical="top"/>
    </xf>
    <xf numFmtId="49" fontId="9" fillId="2" borderId="8" xfId="0" applyNumberFormat="1" applyFont="1" applyFill="1" applyBorder="1" applyAlignment="1" applyProtection="1">
      <alignment horizontal="center" vertical="top" wrapText="1"/>
      <protection locked="0"/>
    </xf>
    <xf numFmtId="49" fontId="9" fillId="2" borderId="9" xfId="0" applyNumberFormat="1"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xf>
    <xf numFmtId="4" fontId="9" fillId="2" borderId="11" xfId="0" applyNumberFormat="1" applyFont="1" applyFill="1" applyBorder="1" applyAlignment="1" applyProtection="1">
      <alignment horizontal="center" vertical="top"/>
    </xf>
    <xf numFmtId="0" fontId="9" fillId="2" borderId="8" xfId="0" applyFont="1" applyFill="1" applyBorder="1" applyAlignment="1" applyProtection="1">
      <alignment horizontal="center" vertical="top" wrapText="1"/>
      <protection locked="0"/>
    </xf>
    <xf numFmtId="0" fontId="9" fillId="2" borderId="9" xfId="0" applyFont="1" applyFill="1" applyBorder="1" applyAlignment="1" applyProtection="1">
      <alignment horizontal="center" vertical="top" wrapText="1"/>
      <protection locked="0"/>
    </xf>
    <xf numFmtId="0" fontId="9" fillId="0" borderId="8" xfId="0" applyFont="1" applyFill="1" applyBorder="1" applyAlignment="1" applyProtection="1">
      <alignment horizontal="center" vertical="top"/>
    </xf>
    <xf numFmtId="0" fontId="9" fillId="0" borderId="9" xfId="0" applyFont="1" applyFill="1" applyBorder="1" applyAlignment="1" applyProtection="1">
      <alignment horizontal="center" vertical="top"/>
    </xf>
    <xf numFmtId="4" fontId="9" fillId="0" borderId="8" xfId="0" applyNumberFormat="1" applyFont="1" applyFill="1" applyBorder="1" applyAlignment="1" applyProtection="1">
      <alignment horizontal="center" vertical="top"/>
    </xf>
    <xf numFmtId="4" fontId="9" fillId="0" borderId="9" xfId="0" applyNumberFormat="1" applyFont="1" applyFill="1" applyBorder="1" applyAlignment="1" applyProtection="1">
      <alignment horizontal="center" vertical="top"/>
    </xf>
    <xf numFmtId="0" fontId="9" fillId="0" borderId="8" xfId="0" applyNumberFormat="1" applyFont="1" applyFill="1" applyBorder="1" applyAlignment="1" applyProtection="1">
      <alignment horizontal="center" vertical="top"/>
    </xf>
    <xf numFmtId="0" fontId="9" fillId="0" borderId="9" xfId="0" applyNumberFormat="1" applyFont="1" applyFill="1" applyBorder="1" applyAlignment="1" applyProtection="1">
      <alignment horizontal="center" vertical="top"/>
    </xf>
    <xf numFmtId="0" fontId="9" fillId="0" borderId="8" xfId="0" applyFont="1" applyFill="1" applyBorder="1" applyAlignment="1" applyProtection="1">
      <alignment horizontal="center" vertical="top" wrapText="1"/>
    </xf>
    <xf numFmtId="0" fontId="9" fillId="0" borderId="9" xfId="0" applyFont="1" applyFill="1" applyBorder="1" applyAlignment="1" applyProtection="1">
      <alignment horizontal="center" vertical="top" wrapText="1"/>
    </xf>
    <xf numFmtId="2" fontId="9" fillId="0" borderId="8" xfId="0" applyNumberFormat="1" applyFont="1" applyFill="1" applyBorder="1" applyAlignment="1" applyProtection="1">
      <alignment horizontal="center" vertical="top" wrapText="1"/>
    </xf>
    <xf numFmtId="2" fontId="9" fillId="0" borderId="9" xfId="0" applyNumberFormat="1" applyFont="1" applyFill="1" applyBorder="1" applyAlignment="1" applyProtection="1">
      <alignment horizontal="center" vertical="top" wrapText="1"/>
    </xf>
    <xf numFmtId="2" fontId="9" fillId="0" borderId="8" xfId="0" applyNumberFormat="1" applyFont="1" applyFill="1" applyBorder="1" applyAlignment="1">
      <alignment horizontal="center" vertical="top" wrapText="1"/>
    </xf>
    <xf numFmtId="2" fontId="9" fillId="0" borderId="9" xfId="0" applyNumberFormat="1" applyFont="1" applyFill="1" applyBorder="1" applyAlignment="1">
      <alignment horizontal="center" vertical="top" wrapText="1"/>
    </xf>
    <xf numFmtId="168" fontId="9" fillId="0" borderId="8" xfId="0" applyNumberFormat="1" applyFont="1" applyFill="1" applyBorder="1" applyAlignment="1" applyProtection="1">
      <alignment horizontal="center" vertical="top" wrapText="1"/>
    </xf>
    <xf numFmtId="168" fontId="9" fillId="0" borderId="9" xfId="0" applyNumberFormat="1" applyFont="1" applyFill="1" applyBorder="1" applyAlignment="1" applyProtection="1">
      <alignment horizontal="center" vertical="top" wrapText="1"/>
    </xf>
    <xf numFmtId="14" fontId="9" fillId="0" borderId="8" xfId="0" applyNumberFormat="1" applyFont="1" applyFill="1" applyBorder="1" applyAlignment="1" applyProtection="1">
      <alignment horizontal="center" vertical="top" wrapText="1"/>
    </xf>
    <xf numFmtId="14" fontId="9" fillId="0" borderId="9" xfId="0" applyNumberFormat="1" applyFont="1" applyFill="1" applyBorder="1" applyAlignment="1" applyProtection="1">
      <alignment horizontal="center" vertical="top" wrapText="1"/>
    </xf>
    <xf numFmtId="14" fontId="9" fillId="0" borderId="8" xfId="0" applyNumberFormat="1" applyFont="1" applyFill="1" applyBorder="1" applyAlignment="1" applyProtection="1">
      <alignment horizontal="center" vertical="top"/>
    </xf>
    <xf numFmtId="14" fontId="9" fillId="0" borderId="9" xfId="0" applyNumberFormat="1" applyFont="1" applyFill="1" applyBorder="1" applyAlignment="1" applyProtection="1">
      <alignment horizontal="center" vertical="top"/>
    </xf>
    <xf numFmtId="49" fontId="9" fillId="0" borderId="8" xfId="0" applyNumberFormat="1" applyFont="1" applyFill="1" applyBorder="1" applyAlignment="1" applyProtection="1">
      <alignment horizontal="center" vertical="top"/>
    </xf>
    <xf numFmtId="49" fontId="9" fillId="0" borderId="9" xfId="0" applyNumberFormat="1" applyFont="1" applyFill="1" applyBorder="1" applyAlignment="1" applyProtection="1">
      <alignment horizontal="center" vertical="top"/>
    </xf>
    <xf numFmtId="14" fontId="9" fillId="0" borderId="8" xfId="0" applyNumberFormat="1" applyFont="1" applyFill="1" applyBorder="1" applyAlignment="1" applyProtection="1">
      <alignment vertical="top" wrapText="1"/>
    </xf>
    <xf numFmtId="14" fontId="9" fillId="0" borderId="9" xfId="0" applyNumberFormat="1" applyFont="1" applyFill="1" applyBorder="1" applyAlignment="1" applyProtection="1">
      <alignment vertical="top" wrapText="1"/>
    </xf>
    <xf numFmtId="14" fontId="9" fillId="2" borderId="8" xfId="0" applyNumberFormat="1" applyFont="1" applyFill="1" applyBorder="1" applyAlignment="1" applyProtection="1">
      <alignment vertical="top" wrapText="1"/>
    </xf>
    <xf numFmtId="14" fontId="9" fillId="2" borderId="9" xfId="0" applyNumberFormat="1" applyFont="1" applyFill="1" applyBorder="1" applyAlignment="1" applyProtection="1">
      <alignment vertical="top" wrapText="1"/>
    </xf>
    <xf numFmtId="14" fontId="9" fillId="2" borderId="8" xfId="0" applyNumberFormat="1" applyFont="1" applyFill="1" applyBorder="1" applyAlignment="1" applyProtection="1">
      <alignment horizontal="center" vertical="top" wrapText="1"/>
    </xf>
    <xf numFmtId="14" fontId="9" fillId="2" borderId="9" xfId="0" applyNumberFormat="1" applyFont="1" applyFill="1" applyBorder="1" applyAlignment="1" applyProtection="1">
      <alignment horizontal="center" vertical="top" wrapText="1"/>
    </xf>
    <xf numFmtId="14" fontId="9" fillId="2" borderId="8" xfId="0" applyNumberFormat="1" applyFont="1" applyFill="1" applyBorder="1" applyAlignment="1" applyProtection="1">
      <alignment horizontal="center" vertical="top"/>
    </xf>
    <xf numFmtId="14" fontId="9" fillId="2" borderId="9" xfId="0" applyNumberFormat="1" applyFont="1" applyFill="1" applyBorder="1" applyAlignment="1" applyProtection="1">
      <alignment horizontal="center" vertical="top"/>
    </xf>
    <xf numFmtId="0" fontId="9" fillId="2" borderId="8" xfId="0" applyNumberFormat="1" applyFont="1" applyFill="1" applyBorder="1" applyAlignment="1" applyProtection="1">
      <alignment horizontal="center" vertical="top"/>
    </xf>
    <xf numFmtId="0" fontId="9" fillId="2" borderId="9" xfId="0" applyNumberFormat="1" applyFont="1" applyFill="1" applyBorder="1" applyAlignment="1" applyProtection="1">
      <alignment horizontal="center" vertical="top"/>
    </xf>
    <xf numFmtId="0" fontId="9" fillId="2" borderId="8" xfId="0" applyFont="1" applyFill="1" applyBorder="1" applyAlignment="1" applyProtection="1">
      <alignment horizontal="center" vertical="top" wrapText="1"/>
    </xf>
    <xf numFmtId="0" fontId="9" fillId="2" borderId="9" xfId="0" applyFont="1" applyFill="1" applyBorder="1" applyAlignment="1" applyProtection="1">
      <alignment horizontal="center" vertical="top" wrapText="1"/>
    </xf>
    <xf numFmtId="165" fontId="9" fillId="2" borderId="8" xfId="0" applyNumberFormat="1" applyFont="1" applyFill="1" applyBorder="1" applyAlignment="1" applyProtection="1">
      <alignment horizontal="center" vertical="top"/>
    </xf>
    <xf numFmtId="165" fontId="9" fillId="2" borderId="9" xfId="0" applyNumberFormat="1" applyFont="1" applyFill="1" applyBorder="1" applyAlignment="1" applyProtection="1">
      <alignment horizontal="center" vertical="top"/>
    </xf>
    <xf numFmtId="168" fontId="9" fillId="2" borderId="8" xfId="0" applyNumberFormat="1" applyFont="1" applyFill="1" applyBorder="1" applyAlignment="1" applyProtection="1">
      <alignment horizontal="center" vertical="top" wrapText="1"/>
    </xf>
    <xf numFmtId="168" fontId="9" fillId="2" borderId="9" xfId="0" applyNumberFormat="1" applyFont="1" applyFill="1" applyBorder="1" applyAlignment="1" applyProtection="1">
      <alignment horizontal="center" vertical="top" wrapText="1"/>
    </xf>
    <xf numFmtId="49" fontId="9" fillId="2" borderId="11" xfId="0" applyNumberFormat="1" applyFont="1" applyFill="1" applyBorder="1" applyAlignment="1" applyProtection="1">
      <alignment horizontal="center" vertical="top"/>
    </xf>
    <xf numFmtId="0" fontId="9" fillId="2" borderId="8" xfId="0" applyNumberFormat="1" applyFont="1" applyFill="1" applyBorder="1" applyAlignment="1" applyProtection="1">
      <alignment horizontal="left" vertical="top"/>
    </xf>
    <xf numFmtId="0" fontId="9" fillId="2" borderId="11" xfId="0" applyNumberFormat="1" applyFont="1" applyFill="1" applyBorder="1" applyAlignment="1" applyProtection="1">
      <alignment horizontal="left" vertical="top"/>
    </xf>
    <xf numFmtId="0" fontId="9" fillId="2" borderId="9" xfId="0" applyNumberFormat="1" applyFont="1" applyFill="1" applyBorder="1" applyAlignment="1" applyProtection="1">
      <alignment horizontal="left" vertical="top"/>
    </xf>
    <xf numFmtId="0" fontId="9" fillId="2" borderId="8" xfId="0" applyFont="1" applyFill="1" applyBorder="1" applyAlignment="1" applyProtection="1">
      <alignment horizontal="left" vertical="top" wrapText="1"/>
    </xf>
    <xf numFmtId="0" fontId="9" fillId="2" borderId="11" xfId="0" applyFont="1" applyFill="1" applyBorder="1" applyAlignment="1" applyProtection="1">
      <alignment horizontal="left" vertical="top" wrapText="1"/>
    </xf>
    <xf numFmtId="0" fontId="9" fillId="2" borderId="9" xfId="0" applyFont="1" applyFill="1" applyBorder="1" applyAlignment="1" applyProtection="1">
      <alignment horizontal="left" vertical="top" wrapText="1"/>
    </xf>
    <xf numFmtId="168" fontId="9" fillId="2" borderId="8" xfId="0" applyNumberFormat="1" applyFont="1" applyFill="1" applyBorder="1" applyAlignment="1" applyProtection="1">
      <alignment horizontal="left" vertical="top" wrapText="1"/>
    </xf>
    <xf numFmtId="168" fontId="9" fillId="2" borderId="11" xfId="0" applyNumberFormat="1" applyFont="1" applyFill="1" applyBorder="1" applyAlignment="1" applyProtection="1">
      <alignment horizontal="left" vertical="top" wrapText="1"/>
    </xf>
    <xf numFmtId="168" fontId="9" fillId="2" borderId="9" xfId="0" applyNumberFormat="1" applyFont="1" applyFill="1" applyBorder="1" applyAlignment="1" applyProtection="1">
      <alignment horizontal="left" vertical="top" wrapText="1"/>
    </xf>
    <xf numFmtId="14" fontId="9" fillId="2" borderId="8" xfId="0" applyNumberFormat="1" applyFont="1" applyFill="1" applyBorder="1" applyAlignment="1" applyProtection="1">
      <alignment horizontal="left" vertical="top" wrapText="1"/>
    </xf>
    <xf numFmtId="14" fontId="9" fillId="2" borderId="11" xfId="0" applyNumberFormat="1" applyFont="1" applyFill="1" applyBorder="1" applyAlignment="1" applyProtection="1">
      <alignment horizontal="left" vertical="top" wrapText="1"/>
    </xf>
    <xf numFmtId="14" fontId="9" fillId="2" borderId="9" xfId="0" applyNumberFormat="1" applyFont="1" applyFill="1" applyBorder="1" applyAlignment="1" applyProtection="1">
      <alignment horizontal="left" vertical="top" wrapText="1"/>
    </xf>
    <xf numFmtId="14" fontId="9" fillId="2" borderId="11" xfId="0" applyNumberFormat="1" applyFont="1" applyFill="1" applyBorder="1" applyAlignment="1" applyProtection="1">
      <alignment vertical="top" wrapText="1"/>
    </xf>
    <xf numFmtId="14" fontId="9" fillId="2" borderId="8" xfId="0" applyNumberFormat="1" applyFont="1" applyFill="1" applyBorder="1" applyAlignment="1" applyProtection="1">
      <alignment horizontal="left" vertical="top"/>
    </xf>
    <xf numFmtId="14" fontId="9" fillId="2" borderId="11" xfId="0" applyNumberFormat="1" applyFont="1" applyFill="1" applyBorder="1" applyAlignment="1" applyProtection="1">
      <alignment horizontal="left" vertical="top"/>
    </xf>
    <xf numFmtId="14" fontId="9" fillId="2" borderId="9" xfId="0" applyNumberFormat="1" applyFont="1" applyFill="1" applyBorder="1" applyAlignment="1" applyProtection="1">
      <alignment horizontal="left" vertical="top"/>
    </xf>
    <xf numFmtId="2" fontId="9" fillId="2" borderId="8" xfId="0" applyNumberFormat="1" applyFont="1" applyFill="1" applyBorder="1" applyAlignment="1" applyProtection="1">
      <alignment horizontal="left" vertical="top" wrapText="1"/>
    </xf>
    <xf numFmtId="2" fontId="9" fillId="2" borderId="9" xfId="0" applyNumberFormat="1" applyFont="1" applyFill="1" applyBorder="1" applyAlignment="1" applyProtection="1">
      <alignment horizontal="left" vertical="top" wrapText="1"/>
    </xf>
    <xf numFmtId="2" fontId="9" fillId="2" borderId="8" xfId="0" applyNumberFormat="1" applyFont="1" applyFill="1" applyBorder="1" applyAlignment="1">
      <alignment horizontal="left" vertical="top" wrapText="1"/>
    </xf>
    <xf numFmtId="2" fontId="9" fillId="2" borderId="9" xfId="0" applyNumberFormat="1" applyFont="1" applyFill="1" applyBorder="1" applyAlignment="1">
      <alignment horizontal="left" vertical="top" wrapText="1"/>
    </xf>
    <xf numFmtId="2" fontId="9" fillId="2" borderId="8" xfId="0" applyNumberFormat="1" applyFont="1" applyFill="1" applyBorder="1" applyAlignment="1" applyProtection="1">
      <alignment horizontal="center" vertical="top" wrapText="1"/>
    </xf>
    <xf numFmtId="2" fontId="9" fillId="2" borderId="9" xfId="0" applyNumberFormat="1" applyFont="1" applyFill="1" applyBorder="1" applyAlignment="1" applyProtection="1">
      <alignment horizontal="center" vertical="top" wrapText="1"/>
    </xf>
    <xf numFmtId="2" fontId="9" fillId="2" borderId="8" xfId="0" applyNumberFormat="1" applyFont="1" applyFill="1" applyBorder="1" applyAlignment="1">
      <alignment horizontal="center" vertical="top" wrapText="1"/>
    </xf>
    <xf numFmtId="2" fontId="9" fillId="2" borderId="9" xfId="0" applyNumberFormat="1" applyFont="1" applyFill="1" applyBorder="1" applyAlignment="1">
      <alignment horizontal="center" vertical="top" wrapText="1"/>
    </xf>
    <xf numFmtId="168" fontId="9" fillId="2" borderId="8" xfId="0" applyNumberFormat="1" applyFont="1" applyFill="1" applyBorder="1" applyAlignment="1" applyProtection="1">
      <alignment vertical="top" wrapText="1"/>
    </xf>
    <xf numFmtId="168" fontId="9" fillId="2" borderId="11" xfId="0" applyNumberFormat="1" applyFont="1" applyFill="1" applyBorder="1" applyAlignment="1" applyProtection="1">
      <alignment vertical="top" wrapText="1"/>
    </xf>
    <xf numFmtId="168" fontId="9" fillId="2" borderId="9" xfId="0" applyNumberFormat="1" applyFont="1" applyFill="1" applyBorder="1" applyAlignment="1" applyProtection="1">
      <alignment vertical="top" wrapText="1"/>
    </xf>
    <xf numFmtId="2" fontId="9" fillId="2" borderId="11" xfId="0" applyNumberFormat="1" applyFont="1" applyFill="1" applyBorder="1" applyAlignment="1" applyProtection="1">
      <alignment horizontal="left" vertical="top" wrapText="1"/>
    </xf>
    <xf numFmtId="2" fontId="9" fillId="2" borderId="11" xfId="0" applyNumberFormat="1" applyFont="1" applyFill="1" applyBorder="1" applyAlignment="1">
      <alignment horizontal="left" vertical="top" wrapText="1"/>
    </xf>
    <xf numFmtId="14" fontId="9" fillId="0" borderId="11" xfId="0" applyNumberFormat="1" applyFont="1" applyFill="1" applyBorder="1" applyAlignment="1" applyProtection="1">
      <alignment vertical="top" wrapText="1"/>
    </xf>
    <xf numFmtId="14" fontId="9" fillId="0" borderId="8" xfId="0" applyNumberFormat="1" applyFont="1" applyFill="1" applyBorder="1" applyAlignment="1" applyProtection="1">
      <alignment horizontal="left" vertical="top" wrapText="1"/>
    </xf>
    <xf numFmtId="14" fontId="9" fillId="0" borderId="11" xfId="0" applyNumberFormat="1" applyFont="1" applyFill="1" applyBorder="1" applyAlignment="1" applyProtection="1">
      <alignment horizontal="left" vertical="top" wrapText="1"/>
    </xf>
    <xf numFmtId="14" fontId="9" fillId="0" borderId="9" xfId="0" applyNumberFormat="1" applyFont="1" applyFill="1" applyBorder="1" applyAlignment="1" applyProtection="1">
      <alignment horizontal="left" vertical="top" wrapText="1"/>
    </xf>
    <xf numFmtId="14" fontId="9" fillId="2" borderId="1" xfId="0" applyNumberFormat="1" applyFont="1" applyFill="1" applyBorder="1" applyAlignment="1" applyProtection="1">
      <alignment vertical="top" wrapText="1"/>
    </xf>
    <xf numFmtId="14" fontId="9" fillId="2" borderId="1" xfId="0" applyNumberFormat="1" applyFont="1" applyFill="1" applyBorder="1" applyAlignment="1" applyProtection="1">
      <alignment horizontal="left" vertical="top" wrapText="1"/>
    </xf>
    <xf numFmtId="49" fontId="9" fillId="2" borderId="1" xfId="0" applyNumberFormat="1" applyFont="1" applyFill="1" applyBorder="1" applyAlignment="1" applyProtection="1">
      <alignment horizontal="center" vertical="top"/>
    </xf>
    <xf numFmtId="168" fontId="9" fillId="2" borderId="1" xfId="0" applyNumberFormat="1" applyFont="1" applyFill="1" applyBorder="1" applyAlignment="1" applyProtection="1">
      <alignment horizontal="left" vertical="top" wrapText="1"/>
    </xf>
    <xf numFmtId="14" fontId="9" fillId="2" borderId="8" xfId="0" applyNumberFormat="1" applyFont="1" applyFill="1" applyBorder="1" applyAlignment="1" applyProtection="1">
      <alignment vertical="top" wrapText="1"/>
      <protection locked="0"/>
    </xf>
    <xf numFmtId="14" fontId="9" fillId="2" borderId="9" xfId="0" applyNumberFormat="1" applyFont="1" applyFill="1" applyBorder="1" applyAlignment="1" applyProtection="1">
      <alignment vertical="top" wrapText="1"/>
      <protection locked="0"/>
    </xf>
    <xf numFmtId="14" fontId="9" fillId="2" borderId="8" xfId="0" applyNumberFormat="1" applyFont="1" applyFill="1" applyBorder="1" applyAlignment="1" applyProtection="1">
      <alignment horizontal="left" vertical="top" wrapText="1"/>
      <protection locked="0"/>
    </xf>
    <xf numFmtId="14" fontId="9" fillId="2" borderId="9" xfId="0" applyNumberFormat="1" applyFont="1" applyFill="1" applyBorder="1" applyAlignment="1" applyProtection="1">
      <alignment horizontal="left" vertical="top" wrapText="1"/>
      <protection locked="0"/>
    </xf>
    <xf numFmtId="49" fontId="9" fillId="2" borderId="8" xfId="0" applyNumberFormat="1" applyFont="1" applyFill="1" applyBorder="1" applyAlignment="1" applyProtection="1">
      <alignment horizontal="right" vertical="top" wrapText="1"/>
      <protection locked="0"/>
    </xf>
    <xf numFmtId="49" fontId="9" fillId="2" borderId="9" xfId="0" applyNumberFormat="1" applyFont="1" applyFill="1" applyBorder="1" applyAlignment="1" applyProtection="1">
      <alignment horizontal="right" vertical="top" wrapText="1"/>
      <protection locked="0"/>
    </xf>
    <xf numFmtId="0" fontId="9" fillId="2" borderId="8"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8" xfId="0" applyNumberFormat="1" applyFont="1" applyFill="1" applyBorder="1" applyAlignment="1" applyProtection="1">
      <alignment horizontal="left" vertical="top" wrapText="1"/>
      <protection locked="0"/>
    </xf>
    <xf numFmtId="0" fontId="9" fillId="2" borderId="9" xfId="0" applyNumberFormat="1" applyFont="1" applyFill="1" applyBorder="1" applyAlignment="1" applyProtection="1">
      <alignment horizontal="left" vertical="top" wrapText="1"/>
      <protection locked="0"/>
    </xf>
    <xf numFmtId="2" fontId="9" fillId="2" borderId="8" xfId="0" applyNumberFormat="1" applyFont="1" applyFill="1" applyBorder="1" applyAlignment="1" applyProtection="1">
      <alignment horizontal="left" vertical="top" wrapText="1"/>
      <protection locked="0"/>
    </xf>
    <xf numFmtId="2" fontId="9" fillId="2" borderId="9" xfId="0" applyNumberFormat="1" applyFont="1" applyFill="1" applyBorder="1" applyAlignment="1" applyProtection="1">
      <alignment horizontal="left" vertical="top" wrapText="1"/>
      <protection locked="0"/>
    </xf>
    <xf numFmtId="168" fontId="9" fillId="2" borderId="8" xfId="0" applyNumberFormat="1" applyFont="1" applyFill="1" applyBorder="1" applyAlignment="1" applyProtection="1">
      <alignment horizontal="left" vertical="top" wrapText="1"/>
      <protection locked="0"/>
    </xf>
    <xf numFmtId="168" fontId="9" fillId="2" borderId="9" xfId="0" applyNumberFormat="1" applyFont="1" applyFill="1" applyBorder="1" applyAlignment="1" applyProtection="1">
      <alignment horizontal="left" vertical="top" wrapText="1"/>
      <protection locked="0"/>
    </xf>
    <xf numFmtId="174" fontId="9" fillId="0" borderId="8" xfId="1" applyNumberFormat="1" applyFont="1" applyFill="1" applyBorder="1" applyAlignment="1" applyProtection="1">
      <alignment horizontal="center" vertical="top"/>
    </xf>
    <xf numFmtId="174" fontId="9" fillId="0" borderId="11" xfId="1" applyNumberFormat="1" applyFont="1" applyFill="1" applyBorder="1" applyAlignment="1" applyProtection="1">
      <alignment horizontal="center" vertical="top"/>
    </xf>
    <xf numFmtId="174" fontId="9" fillId="0" borderId="9" xfId="1" applyNumberFormat="1" applyFont="1" applyFill="1" applyBorder="1" applyAlignment="1" applyProtection="1">
      <alignment horizontal="center" vertical="top"/>
    </xf>
    <xf numFmtId="49" fontId="9" fillId="0" borderId="12" xfId="0" applyNumberFormat="1" applyFont="1" applyFill="1" applyBorder="1" applyAlignment="1" applyProtection="1">
      <alignment horizontal="center" vertical="top" wrapText="1"/>
    </xf>
    <xf numFmtId="49" fontId="9" fillId="0" borderId="4" xfId="0" applyNumberFormat="1" applyFont="1" applyFill="1" applyBorder="1" applyAlignment="1" applyProtection="1">
      <alignment horizontal="center" vertical="top" wrapText="1"/>
    </xf>
    <xf numFmtId="14" fontId="9" fillId="0" borderId="12" xfId="0" applyNumberFormat="1" applyFont="1" applyFill="1" applyBorder="1" applyAlignment="1" applyProtection="1">
      <alignment horizontal="center" vertical="top" wrapText="1"/>
    </xf>
    <xf numFmtId="14" fontId="9" fillId="0" borderId="4" xfId="0" applyNumberFormat="1" applyFont="1" applyFill="1" applyBorder="1" applyAlignment="1" applyProtection="1">
      <alignment horizontal="center" vertical="top" wrapText="1"/>
    </xf>
    <xf numFmtId="14" fontId="9" fillId="0" borderId="12" xfId="0" applyNumberFormat="1" applyFont="1" applyFill="1" applyBorder="1" applyAlignment="1" applyProtection="1">
      <alignment horizontal="center" vertical="top"/>
      <protection locked="0"/>
    </xf>
    <xf numFmtId="14" fontId="9" fillId="0" borderId="4" xfId="0" applyNumberFormat="1" applyFont="1" applyFill="1" applyBorder="1" applyAlignment="1" applyProtection="1">
      <alignment horizontal="center" vertical="top"/>
      <protection locked="0"/>
    </xf>
    <xf numFmtId="14" fontId="9" fillId="0" borderId="12" xfId="7" applyNumberFormat="1" applyFont="1" applyFill="1" applyBorder="1" applyAlignment="1" applyProtection="1">
      <alignment horizontal="center" vertical="top" wrapText="1"/>
      <protection locked="0"/>
    </xf>
    <xf numFmtId="14" fontId="9" fillId="0" borderId="4" xfId="7" applyNumberFormat="1" applyFont="1" applyFill="1" applyBorder="1" applyAlignment="1" applyProtection="1">
      <alignment horizontal="center" vertical="top" wrapText="1"/>
      <protection locked="0"/>
    </xf>
    <xf numFmtId="172" fontId="9" fillId="0" borderId="8" xfId="0" applyNumberFormat="1" applyFont="1" applyFill="1" applyBorder="1" applyAlignment="1" applyProtection="1">
      <alignment horizontal="center" vertical="top"/>
      <protection locked="0"/>
    </xf>
    <xf numFmtId="172" fontId="9" fillId="0" borderId="9" xfId="0" applyNumberFormat="1" applyFont="1" applyFill="1" applyBorder="1" applyAlignment="1" applyProtection="1">
      <alignment horizontal="center" vertical="top"/>
      <protection locked="0"/>
    </xf>
    <xf numFmtId="164" fontId="9" fillId="0" borderId="8" xfId="5" applyNumberFormat="1" applyFont="1" applyFill="1" applyBorder="1" applyAlignment="1" applyProtection="1">
      <alignment horizontal="center" vertical="top" wrapText="1"/>
      <protection hidden="1"/>
    </xf>
    <xf numFmtId="164" fontId="9" fillId="0" borderId="11" xfId="5" applyNumberFormat="1" applyFont="1" applyFill="1" applyBorder="1" applyAlignment="1" applyProtection="1">
      <alignment horizontal="center" vertical="top" wrapText="1"/>
      <protection hidden="1"/>
    </xf>
    <xf numFmtId="164" fontId="9" fillId="0" borderId="9" xfId="5" applyNumberFormat="1" applyFont="1" applyFill="1" applyBorder="1" applyAlignment="1" applyProtection="1">
      <alignment horizontal="center" vertical="top" wrapText="1"/>
      <protection hidden="1"/>
    </xf>
    <xf numFmtId="0" fontId="9" fillId="0" borderId="11" xfId="0" applyFont="1" applyFill="1" applyBorder="1" applyAlignment="1" applyProtection="1">
      <alignment horizontal="center" vertical="top" wrapText="1"/>
    </xf>
    <xf numFmtId="173" fontId="9" fillId="0" borderId="8" xfId="7" applyNumberFormat="1" applyFont="1" applyFill="1" applyBorder="1" applyAlignment="1" applyProtection="1">
      <alignment horizontal="center" vertical="top" wrapText="1"/>
      <protection locked="0"/>
    </xf>
    <xf numFmtId="173" fontId="9" fillId="0" borderId="11" xfId="7" applyNumberFormat="1" applyFont="1" applyFill="1" applyBorder="1" applyAlignment="1" applyProtection="1">
      <alignment horizontal="center" vertical="top" wrapText="1"/>
      <protection locked="0"/>
    </xf>
    <xf numFmtId="173" fontId="9" fillId="0" borderId="9" xfId="7" applyNumberFormat="1" applyFont="1" applyFill="1" applyBorder="1" applyAlignment="1" applyProtection="1">
      <alignment horizontal="center" vertical="top" wrapText="1"/>
      <protection locked="0"/>
    </xf>
    <xf numFmtId="0" fontId="9" fillId="0" borderId="2" xfId="7" applyNumberFormat="1" applyFont="1" applyFill="1" applyBorder="1" applyAlignment="1" applyProtection="1">
      <alignment horizontal="center" vertical="top" wrapText="1"/>
      <protection hidden="1"/>
    </xf>
    <xf numFmtId="0" fontId="9" fillId="0" borderId="12" xfId="7" applyNumberFormat="1" applyFont="1" applyFill="1" applyBorder="1" applyAlignment="1" applyProtection="1">
      <alignment horizontal="center" vertical="top" wrapText="1"/>
      <protection hidden="1"/>
    </xf>
    <xf numFmtId="0" fontId="9" fillId="0" borderId="4" xfId="7" applyNumberFormat="1" applyFont="1" applyFill="1" applyBorder="1" applyAlignment="1" applyProtection="1">
      <alignment horizontal="center" vertical="top" wrapText="1"/>
      <protection hidden="1"/>
    </xf>
    <xf numFmtId="49" fontId="9" fillId="0" borderId="8" xfId="8" applyNumberFormat="1" applyFont="1" applyFill="1" applyBorder="1" applyAlignment="1" applyProtection="1">
      <alignment horizontal="center" vertical="top" wrapText="1"/>
      <protection hidden="1"/>
    </xf>
    <xf numFmtId="49" fontId="9" fillId="0" borderId="11" xfId="8" applyNumberFormat="1" applyFont="1" applyFill="1" applyBorder="1" applyAlignment="1" applyProtection="1">
      <alignment horizontal="center" vertical="top" wrapText="1"/>
      <protection hidden="1"/>
    </xf>
    <xf numFmtId="49" fontId="9" fillId="0" borderId="9" xfId="8" applyNumberFormat="1" applyFont="1" applyFill="1" applyBorder="1" applyAlignment="1" applyProtection="1">
      <alignment horizontal="center" vertical="top" wrapText="1"/>
      <protection hidden="1"/>
    </xf>
    <xf numFmtId="172" fontId="9" fillId="0" borderId="11" xfId="0" applyNumberFormat="1" applyFont="1" applyFill="1" applyBorder="1" applyAlignment="1" applyProtection="1">
      <alignment horizontal="center" vertical="top"/>
      <protection locked="0"/>
    </xf>
    <xf numFmtId="174" fontId="9" fillId="0" borderId="8" xfId="1" applyNumberFormat="1" applyFont="1" applyFill="1" applyBorder="1" applyAlignment="1" applyProtection="1">
      <alignment horizontal="center" vertical="top"/>
      <protection hidden="1"/>
    </xf>
    <xf numFmtId="174" fontId="9" fillId="0" borderId="11" xfId="1" applyNumberFormat="1" applyFont="1" applyFill="1" applyBorder="1" applyAlignment="1" applyProtection="1">
      <alignment horizontal="center" vertical="top"/>
      <protection hidden="1"/>
    </xf>
    <xf numFmtId="174" fontId="9" fillId="0" borderId="9" xfId="1" applyNumberFormat="1" applyFont="1" applyFill="1" applyBorder="1" applyAlignment="1" applyProtection="1">
      <alignment horizontal="center" vertical="top"/>
      <protection hidden="1"/>
    </xf>
    <xf numFmtId="173" fontId="9" fillId="0" borderId="8" xfId="0" applyNumberFormat="1" applyFont="1" applyFill="1" applyBorder="1" applyAlignment="1" applyProtection="1">
      <alignment horizontal="center" vertical="top"/>
      <protection locked="0"/>
    </xf>
    <xf numFmtId="173" fontId="9" fillId="0" borderId="9" xfId="0" applyNumberFormat="1" applyFont="1" applyFill="1" applyBorder="1" applyAlignment="1" applyProtection="1">
      <alignment horizontal="center" vertical="top"/>
      <protection locked="0"/>
    </xf>
    <xf numFmtId="0" fontId="9" fillId="0" borderId="8" xfId="0" applyNumberFormat="1" applyFont="1" applyFill="1" applyBorder="1" applyAlignment="1" applyProtection="1">
      <alignment horizontal="center" vertical="top" wrapText="1"/>
      <protection hidden="1"/>
    </xf>
    <xf numFmtId="0" fontId="9" fillId="0" borderId="9" xfId="0" applyNumberFormat="1" applyFont="1" applyFill="1" applyBorder="1" applyAlignment="1" applyProtection="1">
      <alignment horizontal="center" vertical="top" wrapText="1"/>
      <protection hidden="1"/>
    </xf>
    <xf numFmtId="49" fontId="9" fillId="0" borderId="8" xfId="0" applyNumberFormat="1" applyFont="1" applyFill="1" applyBorder="1" applyAlignment="1" applyProtection="1">
      <alignment horizontal="center" vertical="top" wrapText="1"/>
    </xf>
    <xf numFmtId="49" fontId="9" fillId="0" borderId="9" xfId="0" applyNumberFormat="1" applyFont="1" applyFill="1" applyBorder="1" applyAlignment="1" applyProtection="1">
      <alignment horizontal="center" vertical="top" wrapText="1"/>
    </xf>
    <xf numFmtId="14" fontId="9" fillId="0" borderId="8" xfId="0" applyNumberFormat="1" applyFont="1" applyFill="1" applyBorder="1" applyAlignment="1" applyProtection="1">
      <alignment horizontal="center" vertical="top"/>
      <protection locked="0"/>
    </xf>
    <xf numFmtId="14" fontId="9" fillId="0" borderId="9" xfId="0" applyNumberFormat="1" applyFont="1" applyFill="1" applyBorder="1" applyAlignment="1" applyProtection="1">
      <alignment horizontal="center" vertical="top"/>
      <protection locked="0"/>
    </xf>
    <xf numFmtId="14" fontId="9" fillId="0" borderId="8" xfId="7" applyNumberFormat="1" applyFont="1" applyFill="1" applyBorder="1" applyAlignment="1" applyProtection="1">
      <alignment horizontal="center" vertical="top" wrapText="1"/>
      <protection locked="0"/>
    </xf>
    <xf numFmtId="14" fontId="9" fillId="0" borderId="9" xfId="7" applyNumberFormat="1" applyFont="1" applyFill="1" applyBorder="1" applyAlignment="1" applyProtection="1">
      <alignment horizontal="center" vertical="top" wrapText="1"/>
      <protection locked="0"/>
    </xf>
    <xf numFmtId="173" fontId="9" fillId="0" borderId="11" xfId="0" applyNumberFormat="1" applyFont="1" applyFill="1" applyBorder="1" applyAlignment="1" applyProtection="1">
      <alignment horizontal="center" vertical="top"/>
      <protection locked="0"/>
    </xf>
    <xf numFmtId="0" fontId="9" fillId="0" borderId="11" xfId="0" applyNumberFormat="1" applyFont="1" applyFill="1" applyBorder="1" applyAlignment="1" applyProtection="1">
      <alignment horizontal="center" vertical="top" wrapText="1"/>
      <protection hidden="1"/>
    </xf>
    <xf numFmtId="49" fontId="9" fillId="0" borderId="11" xfId="0" applyNumberFormat="1" applyFont="1" applyFill="1" applyBorder="1" applyAlignment="1" applyProtection="1">
      <alignment horizontal="center" vertical="top" wrapText="1"/>
    </xf>
    <xf numFmtId="14" fontId="9" fillId="0" borderId="11" xfId="0" applyNumberFormat="1" applyFont="1" applyFill="1" applyBorder="1" applyAlignment="1" applyProtection="1">
      <alignment horizontal="center" vertical="top" wrapText="1"/>
    </xf>
    <xf numFmtId="14" fontId="9" fillId="0" borderId="11" xfId="0" applyNumberFormat="1" applyFont="1" applyFill="1" applyBorder="1" applyAlignment="1" applyProtection="1">
      <alignment horizontal="center" vertical="top"/>
      <protection locked="0"/>
    </xf>
    <xf numFmtId="14" fontId="9" fillId="0" borderId="11" xfId="7" applyNumberFormat="1" applyFont="1" applyFill="1" applyBorder="1" applyAlignment="1" applyProtection="1">
      <alignment horizontal="center" vertical="top" wrapText="1"/>
      <protection locked="0"/>
    </xf>
    <xf numFmtId="4" fontId="9" fillId="0" borderId="1" xfId="4" applyNumberFormat="1" applyFont="1" applyFill="1" applyBorder="1" applyAlignment="1">
      <alignment horizontal="center" vertical="top"/>
    </xf>
    <xf numFmtId="49" fontId="16" fillId="0" borderId="1" xfId="4" applyNumberFormat="1" applyFont="1" applyFill="1" applyBorder="1" applyAlignment="1">
      <alignment horizontal="center" vertical="top"/>
    </xf>
    <xf numFmtId="4" fontId="9" fillId="2" borderId="1" xfId="4" applyNumberFormat="1" applyFont="1" applyFill="1" applyBorder="1" applyAlignment="1">
      <alignment horizontal="center" vertical="top"/>
    </xf>
    <xf numFmtId="14" fontId="16" fillId="0" borderId="1" xfId="0" applyNumberFormat="1" applyFont="1" applyBorder="1" applyAlignment="1" applyProtection="1">
      <alignment horizontal="center" vertical="top" wrapText="1"/>
    </xf>
    <xf numFmtId="171" fontId="16" fillId="0" borderId="1" xfId="5" applyNumberFormat="1" applyFont="1" applyFill="1" applyBorder="1" applyAlignment="1" applyProtection="1">
      <alignment horizontal="left" vertical="top" wrapText="1"/>
      <protection hidden="1"/>
    </xf>
    <xf numFmtId="0" fontId="9" fillId="0" borderId="8" xfId="0" applyNumberFormat="1" applyFont="1" applyBorder="1" applyAlignment="1" applyProtection="1">
      <alignment horizontal="center" vertical="top"/>
    </xf>
    <xf numFmtId="0" fontId="9" fillId="0" borderId="9" xfId="0" applyNumberFormat="1" applyFont="1" applyBorder="1" applyAlignment="1" applyProtection="1">
      <alignment horizontal="center" vertical="top"/>
    </xf>
    <xf numFmtId="49" fontId="9" fillId="0" borderId="8" xfId="0" applyNumberFormat="1" applyFont="1" applyBorder="1" applyAlignment="1" applyProtection="1">
      <alignment horizontal="left" vertical="top" wrapText="1"/>
    </xf>
    <xf numFmtId="49" fontId="9" fillId="0" borderId="9" xfId="0" applyNumberFormat="1" applyFont="1" applyBorder="1" applyAlignment="1" applyProtection="1">
      <alignment horizontal="left" vertical="top" wrapText="1"/>
    </xf>
    <xf numFmtId="165" fontId="9" fillId="0" borderId="1" xfId="0" applyNumberFormat="1" applyFont="1" applyBorder="1" applyAlignment="1" applyProtection="1">
      <alignment horizontal="center" vertical="top"/>
    </xf>
    <xf numFmtId="0" fontId="9" fillId="0" borderId="1" xfId="0" applyFont="1" applyBorder="1" applyAlignment="1" applyProtection="1">
      <alignment horizontal="left" vertical="top" wrapText="1"/>
    </xf>
    <xf numFmtId="0" fontId="16" fillId="2" borderId="1" xfId="0" applyNumberFormat="1" applyFont="1" applyFill="1" applyBorder="1" applyAlignment="1" applyProtection="1">
      <alignment horizontal="left" vertical="top" wrapText="1"/>
    </xf>
    <xf numFmtId="49" fontId="16" fillId="2" borderId="1" xfId="0" applyNumberFormat="1" applyFont="1" applyFill="1" applyBorder="1" applyAlignment="1" applyProtection="1">
      <alignment horizontal="center" vertical="top" wrapText="1"/>
    </xf>
    <xf numFmtId="14" fontId="16" fillId="2" borderId="1" xfId="0" applyNumberFormat="1" applyFont="1" applyFill="1" applyBorder="1" applyAlignment="1" applyProtection="1">
      <alignment horizontal="center" vertical="top" wrapText="1"/>
    </xf>
    <xf numFmtId="14" fontId="16" fillId="2" borderId="1" xfId="0" applyNumberFormat="1" applyFont="1" applyFill="1" applyBorder="1" applyAlignment="1" applyProtection="1">
      <alignment horizontal="left" vertical="top" wrapText="1"/>
    </xf>
    <xf numFmtId="0" fontId="16" fillId="0" borderId="1" xfId="3" applyFont="1" applyBorder="1" applyAlignment="1">
      <alignment vertical="top" wrapText="1"/>
    </xf>
    <xf numFmtId="0" fontId="16" fillId="2" borderId="1" xfId="3" applyFont="1" applyFill="1" applyBorder="1" applyAlignment="1">
      <alignment vertical="top" wrapText="1"/>
    </xf>
    <xf numFmtId="165" fontId="9" fillId="2" borderId="1" xfId="0" applyNumberFormat="1" applyFont="1" applyFill="1" applyBorder="1" applyAlignment="1" applyProtection="1">
      <alignment horizontal="center" vertical="top"/>
    </xf>
    <xf numFmtId="0" fontId="9" fillId="2" borderId="1" xfId="0" applyFont="1" applyFill="1" applyBorder="1" applyAlignment="1" applyProtection="1">
      <alignment horizontal="left" vertical="top" wrapText="1"/>
    </xf>
    <xf numFmtId="49" fontId="16" fillId="2" borderId="1" xfId="4" applyNumberFormat="1" applyFont="1" applyFill="1" applyBorder="1" applyAlignment="1">
      <alignment horizontal="center" vertical="top"/>
    </xf>
    <xf numFmtId="171" fontId="16" fillId="2" borderId="1" xfId="5" applyNumberFormat="1" applyFont="1" applyFill="1" applyBorder="1" applyAlignment="1" applyProtection="1">
      <alignment horizontal="left" vertical="top" wrapText="1"/>
      <protection hidden="1"/>
    </xf>
    <xf numFmtId="0" fontId="16" fillId="3" borderId="1" xfId="0" applyNumberFormat="1" applyFont="1" applyFill="1" applyBorder="1" applyAlignment="1" applyProtection="1">
      <alignment horizontal="left" vertical="top" wrapText="1"/>
    </xf>
    <xf numFmtId="49" fontId="16" fillId="3" borderId="1" xfId="0" applyNumberFormat="1" applyFont="1" applyFill="1" applyBorder="1" applyAlignment="1" applyProtection="1">
      <alignment horizontal="center" vertical="top" wrapText="1"/>
    </xf>
    <xf numFmtId="14" fontId="16" fillId="3" borderId="1" xfId="0" applyNumberFormat="1" applyFont="1" applyFill="1" applyBorder="1" applyAlignment="1" applyProtection="1">
      <alignment horizontal="center" vertical="top" wrapText="1"/>
    </xf>
    <xf numFmtId="14" fontId="16" fillId="3" borderId="1" xfId="0" applyNumberFormat="1" applyFont="1" applyFill="1" applyBorder="1" applyAlignment="1" applyProtection="1">
      <alignment horizontal="left" vertical="top" wrapText="1"/>
    </xf>
    <xf numFmtId="0" fontId="16" fillId="3" borderId="1" xfId="3" applyFont="1" applyFill="1" applyBorder="1" applyAlignment="1">
      <alignment vertical="top" wrapText="1"/>
    </xf>
    <xf numFmtId="4" fontId="12" fillId="0" borderId="1" xfId="0" applyNumberFormat="1" applyFont="1" applyFill="1" applyBorder="1" applyAlignment="1">
      <alignment horizontal="center" vertical="top"/>
    </xf>
    <xf numFmtId="49" fontId="16" fillId="3" borderId="1" xfId="4" applyNumberFormat="1" applyFont="1" applyFill="1" applyBorder="1" applyAlignment="1">
      <alignment horizontal="center" vertical="top"/>
    </xf>
    <xf numFmtId="2" fontId="9" fillId="0" borderId="8" xfId="0" applyNumberFormat="1" applyFont="1" applyBorder="1" applyAlignment="1" applyProtection="1">
      <alignment horizontal="center" vertical="top"/>
    </xf>
    <xf numFmtId="2" fontId="9" fillId="0" borderId="9" xfId="0" applyNumberFormat="1" applyFont="1" applyBorder="1" applyAlignment="1" applyProtection="1">
      <alignment horizontal="center" vertical="top"/>
    </xf>
    <xf numFmtId="165" fontId="9" fillId="3" borderId="1" xfId="0" applyNumberFormat="1" applyFont="1" applyFill="1" applyBorder="1" applyAlignment="1" applyProtection="1">
      <alignment horizontal="center" vertical="top"/>
    </xf>
    <xf numFmtId="0" fontId="9" fillId="3" borderId="1" xfId="0" applyFont="1" applyFill="1" applyBorder="1" applyAlignment="1" applyProtection="1">
      <alignment horizontal="left" vertical="top" wrapText="1"/>
    </xf>
    <xf numFmtId="49" fontId="9" fillId="0" borderId="11" xfId="0" applyNumberFormat="1" applyFont="1" applyBorder="1" applyAlignment="1" applyProtection="1">
      <alignment horizontal="center" vertical="top"/>
    </xf>
    <xf numFmtId="49" fontId="9" fillId="0" borderId="9" xfId="0" applyNumberFormat="1" applyFont="1" applyBorder="1" applyAlignment="1" applyProtection="1">
      <alignment horizontal="center" vertical="top"/>
    </xf>
    <xf numFmtId="2" fontId="9" fillId="0" borderId="11" xfId="0" applyNumberFormat="1" applyFont="1" applyBorder="1" applyAlignment="1" applyProtection="1">
      <alignment horizontal="center" vertical="top"/>
    </xf>
    <xf numFmtId="49" fontId="10" fillId="0" borderId="1" xfId="0" applyNumberFormat="1" applyFont="1" applyBorder="1" applyAlignment="1" applyProtection="1">
      <alignment horizontal="left" vertical="top"/>
    </xf>
    <xf numFmtId="0" fontId="9"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center" vertical="top" wrapText="1"/>
    </xf>
    <xf numFmtId="0" fontId="9" fillId="0" borderId="1" xfId="0" applyFont="1" applyBorder="1" applyAlignment="1">
      <alignment horizontal="center" vertical="top"/>
    </xf>
    <xf numFmtId="49" fontId="9" fillId="0" borderId="1" xfId="0" applyNumberFormat="1" applyFont="1" applyBorder="1" applyAlignment="1" applyProtection="1">
      <alignment horizontal="center" vertical="top"/>
    </xf>
    <xf numFmtId="169" fontId="9" fillId="0" borderId="1" xfId="0" applyNumberFormat="1" applyFont="1" applyFill="1" applyBorder="1" applyAlignment="1" applyProtection="1">
      <alignment horizontal="center" vertical="top"/>
    </xf>
    <xf numFmtId="43" fontId="9" fillId="0" borderId="1" xfId="0" applyNumberFormat="1" applyFont="1" applyBorder="1" applyAlignment="1" applyProtection="1">
      <alignment horizontal="center" vertical="top"/>
    </xf>
    <xf numFmtId="49" fontId="9" fillId="0" borderId="1" xfId="0" applyNumberFormat="1" applyFont="1" applyFill="1" applyBorder="1" applyAlignment="1" applyProtection="1">
      <alignment horizontal="center" vertical="top" wrapText="1"/>
    </xf>
    <xf numFmtId="49" fontId="9" fillId="0" borderId="1" xfId="0" applyNumberFormat="1" applyFont="1" applyBorder="1" applyAlignment="1" applyProtection="1">
      <alignment horizontal="left" vertical="top" wrapText="1"/>
    </xf>
    <xf numFmtId="49" fontId="9" fillId="0" borderId="1" xfId="0" applyNumberFormat="1" applyFont="1" applyFill="1" applyBorder="1" applyAlignment="1" applyProtection="1">
      <alignment horizontal="left" vertical="top" wrapText="1"/>
    </xf>
    <xf numFmtId="43" fontId="9"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center" vertical="top"/>
    </xf>
    <xf numFmtId="169" fontId="9" fillId="0" borderId="1" xfId="0" applyNumberFormat="1" applyFont="1" applyBorder="1" applyAlignment="1" applyProtection="1">
      <alignment horizontal="center" vertical="top"/>
    </xf>
    <xf numFmtId="168" fontId="9" fillId="0" borderId="1" xfId="0" applyNumberFormat="1" applyFont="1" applyFill="1" applyBorder="1" applyAlignment="1" applyProtection="1">
      <alignment horizontal="left" vertical="top" wrapText="1"/>
    </xf>
    <xf numFmtId="0" fontId="9" fillId="0" borderId="1" xfId="0" applyNumberFormat="1" applyFont="1" applyFill="1" applyBorder="1" applyAlignment="1" applyProtection="1">
      <alignment horizontal="left" vertical="top" wrapText="1"/>
    </xf>
    <xf numFmtId="14" fontId="9" fillId="0" borderId="1" xfId="0" applyNumberFormat="1" applyFont="1" applyFill="1" applyBorder="1" applyAlignment="1" applyProtection="1">
      <alignment horizontal="center" vertical="top" wrapText="1"/>
    </xf>
    <xf numFmtId="49" fontId="7" fillId="2" borderId="8" xfId="0" applyNumberFormat="1" applyFont="1" applyFill="1" applyBorder="1" applyAlignment="1">
      <alignment horizontal="center" vertical="top"/>
    </xf>
    <xf numFmtId="49" fontId="7" fillId="2" borderId="9" xfId="0" applyNumberFormat="1" applyFont="1" applyFill="1" applyBorder="1" applyAlignment="1">
      <alignment horizontal="center" vertical="top"/>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1" xfId="0" applyFont="1" applyFill="1" applyBorder="1" applyAlignment="1">
      <alignment vertical="top" wrapText="1"/>
    </xf>
    <xf numFmtId="0" fontId="9" fillId="2" borderId="8" xfId="0" applyFont="1" applyFill="1" applyBorder="1" applyAlignment="1">
      <alignment horizontal="center" vertical="top" wrapText="1"/>
    </xf>
    <xf numFmtId="0" fontId="9" fillId="2" borderId="9" xfId="0" applyFont="1" applyFill="1" applyBorder="1" applyAlignment="1">
      <alignment horizontal="center" vertical="top" wrapText="1"/>
    </xf>
    <xf numFmtId="4" fontId="7" fillId="2" borderId="8" xfId="0" applyNumberFormat="1" applyFont="1" applyFill="1" applyBorder="1" applyAlignment="1">
      <alignment horizontal="center" vertical="top"/>
    </xf>
    <xf numFmtId="4" fontId="7" fillId="2" borderId="9" xfId="0" applyNumberFormat="1" applyFont="1" applyFill="1" applyBorder="1" applyAlignment="1">
      <alignment horizontal="center" vertical="top"/>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49" fontId="13" fillId="2" borderId="8" xfId="0" applyNumberFormat="1" applyFont="1" applyFill="1" applyBorder="1" applyAlignment="1">
      <alignment horizontal="center" vertical="top"/>
    </xf>
    <xf numFmtId="49" fontId="13" fillId="2" borderId="9" xfId="0" applyNumberFormat="1" applyFont="1" applyFill="1" applyBorder="1" applyAlignment="1">
      <alignment horizontal="center" vertical="top"/>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xf>
    <xf numFmtId="0" fontId="13" fillId="2" borderId="8" xfId="0" applyFont="1" applyFill="1" applyBorder="1" applyAlignment="1">
      <alignment vertical="top" wrapText="1"/>
    </xf>
    <xf numFmtId="0" fontId="13" fillId="2" borderId="9" xfId="0" applyFont="1" applyFill="1" applyBorder="1" applyAlignment="1">
      <alignmen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14" fontId="9" fillId="2" borderId="8" xfId="0" applyNumberFormat="1" applyFont="1" applyFill="1" applyBorder="1" applyAlignment="1">
      <alignment horizontal="center" vertical="top"/>
    </xf>
    <xf numFmtId="14" fontId="9" fillId="2" borderId="9" xfId="0" applyNumberFormat="1" applyFont="1" applyFill="1" applyBorder="1" applyAlignment="1">
      <alignment horizontal="center" vertical="top"/>
    </xf>
    <xf numFmtId="49" fontId="7" fillId="0" borderId="8" xfId="0" applyNumberFormat="1" applyFont="1" applyFill="1" applyBorder="1" applyAlignment="1">
      <alignment horizontal="center" vertical="top"/>
    </xf>
    <xf numFmtId="49" fontId="7" fillId="0" borderId="9" xfId="0" applyNumberFormat="1" applyFont="1" applyFill="1" applyBorder="1" applyAlignment="1">
      <alignment horizontal="center" vertical="top"/>
    </xf>
    <xf numFmtId="49" fontId="7" fillId="0" borderId="8" xfId="0" applyNumberFormat="1" applyFont="1" applyFill="1" applyBorder="1" applyAlignment="1">
      <alignment horizontal="left" vertical="top" wrapText="1"/>
    </xf>
    <xf numFmtId="49" fontId="7" fillId="0" borderId="9"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49" fontId="7" fillId="2" borderId="9" xfId="0" applyNumberFormat="1" applyFont="1" applyFill="1" applyBorder="1" applyAlignment="1">
      <alignment horizontal="left" vertical="top" wrapText="1"/>
    </xf>
    <xf numFmtId="49" fontId="7" fillId="2" borderId="8" xfId="0" applyNumberFormat="1" applyFont="1" applyFill="1" applyBorder="1" applyAlignment="1">
      <alignment horizontal="center" vertical="top" wrapText="1"/>
    </xf>
    <xf numFmtId="49" fontId="7" fillId="2" borderId="9" xfId="0" applyNumberFormat="1" applyFont="1" applyFill="1" applyBorder="1" applyAlignment="1">
      <alignment horizontal="center" vertical="top" wrapText="1"/>
    </xf>
    <xf numFmtId="14" fontId="9" fillId="0" borderId="11" xfId="7" applyNumberFormat="1" applyFont="1" applyFill="1" applyBorder="1" applyAlignment="1" applyProtection="1">
      <alignment horizontal="center" vertical="center" wrapText="1"/>
      <protection locked="0"/>
    </xf>
    <xf numFmtId="14" fontId="9" fillId="0" borderId="9" xfId="7"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hidden="1"/>
    </xf>
    <xf numFmtId="0" fontId="9" fillId="0" borderId="12" xfId="0" applyNumberFormat="1" applyFont="1" applyFill="1" applyBorder="1" applyAlignment="1" applyProtection="1">
      <alignment horizontal="center" vertical="center" wrapText="1"/>
      <protection hidden="1"/>
    </xf>
    <xf numFmtId="0" fontId="9" fillId="0" borderId="4" xfId="0" applyNumberFormat="1" applyFont="1" applyFill="1" applyBorder="1" applyAlignment="1" applyProtection="1">
      <alignment horizontal="center" vertical="center" wrapText="1"/>
      <protection hidden="1"/>
    </xf>
    <xf numFmtId="173" fontId="9" fillId="0" borderId="8" xfId="7" applyNumberFormat="1" applyFont="1" applyFill="1" applyBorder="1" applyAlignment="1" applyProtection="1">
      <alignment horizontal="center" vertical="center" wrapText="1"/>
      <protection locked="0"/>
    </xf>
    <xf numFmtId="173" fontId="9" fillId="0" borderId="11" xfId="7" applyNumberFormat="1" applyFont="1" applyFill="1" applyBorder="1" applyAlignment="1" applyProtection="1">
      <alignment horizontal="center" vertical="center" wrapText="1"/>
      <protection locked="0"/>
    </xf>
    <xf numFmtId="173" fontId="9" fillId="0" borderId="9" xfId="7" applyNumberFormat="1" applyFont="1" applyFill="1" applyBorder="1" applyAlignment="1" applyProtection="1">
      <alignment horizontal="center" vertical="center" wrapText="1"/>
      <protection locked="0"/>
    </xf>
    <xf numFmtId="164" fontId="9" fillId="0" borderId="8" xfId="8" applyNumberFormat="1" applyFont="1" applyFill="1" applyBorder="1" applyAlignment="1" applyProtection="1">
      <alignment horizontal="center" vertical="center" wrapText="1"/>
      <protection hidden="1"/>
    </xf>
    <xf numFmtId="164" fontId="9" fillId="0" borderId="11" xfId="8" applyNumberFormat="1" applyFont="1" applyFill="1" applyBorder="1" applyAlignment="1" applyProtection="1">
      <alignment horizontal="center" vertical="center" wrapText="1"/>
      <protection hidden="1"/>
    </xf>
    <xf numFmtId="164" fontId="9" fillId="0" borderId="9" xfId="8" applyNumberFormat="1"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9" xfId="0" applyNumberFormat="1" applyFont="1" applyFill="1" applyBorder="1" applyAlignment="1" applyProtection="1">
      <alignment horizontal="center" vertical="center" wrapText="1"/>
    </xf>
    <xf numFmtId="14" fontId="9" fillId="0" borderId="11" xfId="0" applyNumberFormat="1" applyFont="1" applyFill="1" applyBorder="1" applyAlignment="1" applyProtection="1">
      <alignment horizontal="center" vertical="center" wrapText="1"/>
    </xf>
    <xf numFmtId="14" fontId="9" fillId="0" borderId="9" xfId="0" applyNumberFormat="1" applyFont="1" applyFill="1" applyBorder="1" applyAlignment="1" applyProtection="1">
      <alignment horizontal="center" vertical="center" wrapText="1"/>
    </xf>
    <xf numFmtId="14" fontId="9" fillId="0" borderId="12" xfId="0" applyNumberFormat="1" applyFont="1" applyFill="1" applyBorder="1" applyAlignment="1" applyProtection="1">
      <alignment horizontal="center" vertical="center"/>
      <protection locked="0"/>
    </xf>
    <xf numFmtId="14" fontId="9" fillId="0" borderId="4" xfId="0" applyNumberFormat="1" applyFont="1" applyFill="1" applyBorder="1" applyAlignment="1" applyProtection="1">
      <alignment horizontal="center" vertical="center"/>
      <protection locked="0"/>
    </xf>
    <xf numFmtId="14" fontId="9" fillId="0" borderId="15" xfId="0" applyNumberFormat="1" applyFont="1" applyFill="1" applyBorder="1" applyAlignment="1" applyProtection="1">
      <alignment horizontal="center" vertical="center" wrapText="1"/>
    </xf>
    <xf numFmtId="14" fontId="9" fillId="0" borderId="5" xfId="0" applyNumberFormat="1" applyFont="1" applyFill="1" applyBorder="1" applyAlignment="1" applyProtection="1">
      <alignment horizontal="center" vertical="center" wrapText="1"/>
    </xf>
    <xf numFmtId="174" fontId="9" fillId="0" borderId="8" xfId="1" applyNumberFormat="1" applyFont="1" applyFill="1" applyBorder="1" applyAlignment="1" applyProtection="1">
      <alignment horizontal="center" vertical="center" wrapText="1"/>
      <protection hidden="1"/>
    </xf>
    <xf numFmtId="0" fontId="0" fillId="0" borderId="11" xfId="0" applyBorder="1"/>
    <xf numFmtId="0" fontId="0" fillId="0" borderId="9" xfId="0" applyBorder="1"/>
    <xf numFmtId="49" fontId="9" fillId="0" borderId="8" xfId="8" applyNumberFormat="1" applyFont="1" applyFill="1" applyBorder="1" applyAlignment="1" applyProtection="1">
      <alignment horizontal="center" vertical="center" wrapText="1"/>
      <protection hidden="1"/>
    </xf>
    <xf numFmtId="49" fontId="9" fillId="0" borderId="11" xfId="8" applyNumberFormat="1" applyFont="1" applyFill="1" applyBorder="1" applyAlignment="1" applyProtection="1">
      <alignment horizontal="center" vertical="center" wrapText="1"/>
      <protection hidden="1"/>
    </xf>
    <xf numFmtId="49" fontId="9" fillId="0" borderId="9" xfId="8" applyNumberFormat="1" applyFont="1" applyFill="1" applyBorder="1" applyAlignment="1" applyProtection="1">
      <alignment horizontal="center" vertical="center" wrapText="1"/>
      <protection hidden="1"/>
    </xf>
    <xf numFmtId="174" fontId="9" fillId="0" borderId="8" xfId="1" applyNumberFormat="1" applyFont="1" applyFill="1" applyBorder="1" applyAlignment="1" applyProtection="1">
      <alignment horizontal="center" vertical="center" wrapText="1"/>
    </xf>
    <xf numFmtId="174" fontId="9" fillId="0" borderId="11" xfId="1" applyNumberFormat="1" applyFont="1" applyFill="1" applyBorder="1" applyAlignment="1" applyProtection="1">
      <alignment horizontal="center" vertical="center" wrapText="1"/>
    </xf>
    <xf numFmtId="174" fontId="9" fillId="0" borderId="9" xfId="1" applyNumberFormat="1" applyFont="1" applyFill="1" applyBorder="1" applyAlignment="1" applyProtection="1">
      <alignment horizontal="center" vertical="center" wrapText="1"/>
    </xf>
    <xf numFmtId="174" fontId="9" fillId="0" borderId="11" xfId="1" applyNumberFormat="1" applyFont="1" applyFill="1" applyBorder="1" applyAlignment="1" applyProtection="1">
      <alignment horizontal="center" vertical="center" wrapText="1"/>
      <protection hidden="1"/>
    </xf>
    <xf numFmtId="174" fontId="9" fillId="0" borderId="9" xfId="1" applyNumberFormat="1" applyFont="1" applyFill="1" applyBorder="1" applyAlignment="1" applyProtection="1">
      <alignment horizontal="center" vertical="center" wrapText="1"/>
      <protection hidden="1"/>
    </xf>
    <xf numFmtId="49" fontId="9" fillId="0" borderId="8" xfId="0" applyNumberFormat="1" applyFont="1" applyBorder="1" applyAlignment="1" applyProtection="1">
      <alignment horizontal="center" vertical="top" readingOrder="1"/>
    </xf>
    <xf numFmtId="49" fontId="9" fillId="0" borderId="11" xfId="0" applyNumberFormat="1" applyFont="1" applyBorder="1" applyAlignment="1" applyProtection="1">
      <alignment horizontal="center" vertical="top" readingOrder="1"/>
    </xf>
    <xf numFmtId="49" fontId="9" fillId="0" borderId="9" xfId="0" applyNumberFormat="1" applyFont="1" applyBorder="1" applyAlignment="1" applyProtection="1">
      <alignment horizontal="center" vertical="top" readingOrder="1"/>
    </xf>
    <xf numFmtId="0" fontId="9" fillId="0" borderId="8" xfId="0" applyFont="1" applyBorder="1" applyAlignment="1" applyProtection="1">
      <alignment horizontal="center" vertical="top" wrapText="1" readingOrder="1"/>
    </xf>
    <xf numFmtId="0" fontId="9" fillId="0" borderId="11" xfId="0" applyFont="1" applyBorder="1" applyAlignment="1" applyProtection="1">
      <alignment horizontal="center" vertical="top" wrapText="1" readingOrder="1"/>
    </xf>
    <xf numFmtId="0" fontId="9" fillId="0" borderId="9" xfId="0" applyFont="1" applyBorder="1" applyAlignment="1" applyProtection="1">
      <alignment horizontal="center" vertical="top" wrapText="1" readingOrder="1"/>
    </xf>
    <xf numFmtId="165" fontId="9" fillId="0" borderId="8" xfId="0" applyNumberFormat="1" applyFont="1" applyBorder="1" applyAlignment="1" applyProtection="1">
      <alignment horizontal="center" vertical="top" readingOrder="1"/>
    </xf>
    <xf numFmtId="165" fontId="9" fillId="0" borderId="11" xfId="0" applyNumberFormat="1" applyFont="1" applyBorder="1" applyAlignment="1" applyProtection="1">
      <alignment horizontal="center" vertical="top" readingOrder="1"/>
    </xf>
    <xf numFmtId="165" fontId="9" fillId="0" borderId="9" xfId="0" applyNumberFormat="1" applyFont="1" applyBorder="1" applyAlignment="1" applyProtection="1">
      <alignment horizontal="center" vertical="top" readingOrder="1"/>
    </xf>
    <xf numFmtId="49" fontId="9" fillId="0" borderId="8" xfId="0" applyNumberFormat="1" applyFont="1" applyBorder="1" applyAlignment="1" applyProtection="1">
      <alignment horizontal="center" vertical="top" wrapText="1" readingOrder="1"/>
    </xf>
    <xf numFmtId="49" fontId="9" fillId="0" borderId="9" xfId="0" applyNumberFormat="1" applyFont="1" applyBorder="1" applyAlignment="1" applyProtection="1">
      <alignment horizontal="center" vertical="top" wrapText="1" readingOrder="1"/>
    </xf>
    <xf numFmtId="14" fontId="9" fillId="0" borderId="8" xfId="0" applyNumberFormat="1" applyFont="1" applyBorder="1" applyAlignment="1" applyProtection="1">
      <alignment horizontal="center" vertical="top" wrapText="1" readingOrder="1"/>
    </xf>
    <xf numFmtId="14" fontId="9" fillId="0" borderId="9" xfId="0" applyNumberFormat="1" applyFont="1" applyBorder="1" applyAlignment="1" applyProtection="1">
      <alignment horizontal="center" vertical="top" wrapText="1" readingOrder="1"/>
    </xf>
    <xf numFmtId="14" fontId="9" fillId="0" borderId="8" xfId="0" applyNumberFormat="1" applyFont="1" applyBorder="1" applyAlignment="1" applyProtection="1">
      <alignment horizontal="left" vertical="top" wrapText="1" readingOrder="1"/>
    </xf>
    <xf numFmtId="14" fontId="9" fillId="0" borderId="11" xfId="0" applyNumberFormat="1" applyFont="1" applyBorder="1" applyAlignment="1" applyProtection="1">
      <alignment horizontal="left" vertical="top" wrapText="1" readingOrder="1"/>
    </xf>
    <xf numFmtId="14" fontId="9" fillId="0" borderId="9" xfId="0" applyNumberFormat="1" applyFont="1" applyBorder="1" applyAlignment="1" applyProtection="1">
      <alignment horizontal="left" vertical="top" wrapText="1" readingOrder="1"/>
    </xf>
    <xf numFmtId="49" fontId="9" fillId="0" borderId="8" xfId="0" applyNumberFormat="1" applyFont="1" applyBorder="1" applyAlignment="1" applyProtection="1">
      <alignment horizontal="left" vertical="top" readingOrder="1"/>
    </xf>
    <xf numFmtId="49" fontId="9" fillId="0" borderId="11" xfId="0" applyNumberFormat="1" applyFont="1" applyBorder="1" applyAlignment="1" applyProtection="1">
      <alignment horizontal="left" vertical="top" readingOrder="1"/>
    </xf>
    <xf numFmtId="49" fontId="9" fillId="0" borderId="9" xfId="0" applyNumberFormat="1" applyFont="1" applyBorder="1" applyAlignment="1" applyProtection="1">
      <alignment horizontal="left" vertical="top" readingOrder="1"/>
    </xf>
    <xf numFmtId="49" fontId="9" fillId="0" borderId="8" xfId="0" applyNumberFormat="1" applyFont="1" applyBorder="1" applyAlignment="1" applyProtection="1">
      <alignment horizontal="left" vertical="top" wrapText="1" readingOrder="1"/>
    </xf>
    <xf numFmtId="49" fontId="9" fillId="0" borderId="11" xfId="0" applyNumberFormat="1" applyFont="1" applyBorder="1" applyAlignment="1" applyProtection="1">
      <alignment horizontal="left" vertical="top" wrapText="1" readingOrder="1"/>
    </xf>
    <xf numFmtId="49" fontId="9" fillId="0" borderId="9" xfId="0" applyNumberFormat="1" applyFont="1" applyBorder="1" applyAlignment="1" applyProtection="1">
      <alignment horizontal="left" vertical="top" wrapText="1" readingOrder="1"/>
    </xf>
    <xf numFmtId="0" fontId="9" fillId="0" borderId="8" xfId="0" applyFont="1" applyBorder="1" applyAlignment="1" applyProtection="1">
      <alignment horizontal="left" vertical="top" wrapText="1" readingOrder="1"/>
    </xf>
    <xf numFmtId="0" fontId="9" fillId="0" borderId="11" xfId="0" applyFont="1" applyBorder="1" applyAlignment="1" applyProtection="1">
      <alignment horizontal="left" vertical="top" wrapText="1" readingOrder="1"/>
    </xf>
    <xf numFmtId="0" fontId="9" fillId="0" borderId="9" xfId="0" applyFont="1" applyBorder="1" applyAlignment="1" applyProtection="1">
      <alignment horizontal="left" vertical="top" wrapText="1" readingOrder="1"/>
    </xf>
    <xf numFmtId="165" fontId="9" fillId="0" borderId="8" xfId="0" applyNumberFormat="1" applyFont="1" applyBorder="1" applyAlignment="1" applyProtection="1">
      <alignment horizontal="left" vertical="top" readingOrder="1"/>
    </xf>
    <xf numFmtId="165" fontId="9" fillId="0" borderId="11" xfId="0" applyNumberFormat="1" applyFont="1" applyBorder="1" applyAlignment="1" applyProtection="1">
      <alignment horizontal="left" vertical="top" readingOrder="1"/>
    </xf>
    <xf numFmtId="165" fontId="9" fillId="0" borderId="9" xfId="0" applyNumberFormat="1" applyFont="1" applyBorder="1" applyAlignment="1" applyProtection="1">
      <alignment horizontal="left" vertical="top" readingOrder="1"/>
    </xf>
    <xf numFmtId="4" fontId="9" fillId="0" borderId="8" xfId="0" applyNumberFormat="1" applyFont="1" applyBorder="1" applyAlignment="1" applyProtection="1">
      <alignment horizontal="right" vertical="top" readingOrder="1"/>
    </xf>
    <xf numFmtId="4" fontId="9" fillId="0" borderId="9" xfId="0" applyNumberFormat="1" applyFont="1" applyBorder="1" applyAlignment="1" applyProtection="1">
      <alignment horizontal="right" vertical="top" readingOrder="1"/>
    </xf>
    <xf numFmtId="172" fontId="9" fillId="0" borderId="8" xfId="0" applyNumberFormat="1" applyFont="1" applyFill="1" applyBorder="1" applyAlignment="1" applyProtection="1">
      <alignment horizontal="center" vertical="center" wrapText="1"/>
      <protection locked="0"/>
    </xf>
    <xf numFmtId="172" fontId="9" fillId="0" borderId="9" xfId="0" applyNumberFormat="1" applyFont="1" applyFill="1" applyBorder="1" applyAlignment="1" applyProtection="1">
      <alignment horizontal="center" vertical="center" wrapText="1"/>
      <protection locked="0"/>
    </xf>
    <xf numFmtId="174" fontId="9" fillId="0" borderId="8" xfId="1" applyNumberFormat="1" applyFont="1" applyFill="1" applyBorder="1" applyAlignment="1" applyProtection="1">
      <alignment horizontal="center" vertical="center" wrapText="1"/>
      <protection locked="0"/>
    </xf>
    <xf numFmtId="174" fontId="9" fillId="0" borderId="9" xfId="1" applyNumberFormat="1" applyFont="1" applyFill="1" applyBorder="1" applyAlignment="1" applyProtection="1">
      <alignment horizontal="center" vertical="center" wrapText="1"/>
      <protection locked="0"/>
    </xf>
    <xf numFmtId="4" fontId="9" fillId="0" borderId="8" xfId="0" applyNumberFormat="1" applyFont="1" applyBorder="1" applyAlignment="1" applyProtection="1">
      <alignment horizontal="center" vertical="top" readingOrder="1"/>
    </xf>
    <xf numFmtId="4" fontId="9" fillId="0" borderId="9" xfId="0" applyNumberFormat="1" applyFont="1" applyBorder="1" applyAlignment="1" applyProtection="1">
      <alignment horizontal="center" vertical="top" readingOrder="1"/>
    </xf>
    <xf numFmtId="14" fontId="9" fillId="0" borderId="8" xfId="0" applyNumberFormat="1" applyFont="1" applyFill="1" applyBorder="1" applyAlignment="1" applyProtection="1">
      <alignment horizontal="center" vertical="center" wrapText="1"/>
    </xf>
    <xf numFmtId="14" fontId="9" fillId="0" borderId="2" xfId="7" applyNumberFormat="1" applyFont="1" applyFill="1" applyBorder="1" applyAlignment="1" applyProtection="1">
      <alignment horizontal="center" vertical="center" wrapText="1"/>
      <protection locked="0"/>
    </xf>
    <xf numFmtId="14" fontId="9" fillId="0" borderId="4" xfId="7" applyNumberFormat="1" applyFont="1" applyFill="1" applyBorder="1" applyAlignment="1" applyProtection="1">
      <alignment horizontal="center" vertical="center" wrapText="1"/>
      <protection locked="0"/>
    </xf>
    <xf numFmtId="173" fontId="9" fillId="0" borderId="8" xfId="0" applyNumberFormat="1" applyFont="1" applyFill="1" applyBorder="1" applyAlignment="1" applyProtection="1">
      <alignment horizontal="center" vertical="center" wrapText="1"/>
      <protection locked="0"/>
    </xf>
    <xf numFmtId="173" fontId="9" fillId="0" borderId="9" xfId="0" applyNumberFormat="1" applyFont="1" applyFill="1" applyBorder="1" applyAlignment="1" applyProtection="1">
      <alignment horizontal="center" vertical="center" wrapText="1"/>
      <protection locked="0"/>
    </xf>
    <xf numFmtId="0" fontId="9" fillId="0" borderId="8" xfId="0" applyNumberFormat="1" applyFont="1" applyFill="1" applyBorder="1" applyAlignment="1" applyProtection="1">
      <alignment horizontal="center" vertical="center" wrapText="1"/>
      <protection hidden="1"/>
    </xf>
    <xf numFmtId="0" fontId="9" fillId="0" borderId="9" xfId="0" applyNumberFormat="1" applyFont="1" applyFill="1" applyBorder="1" applyAlignment="1" applyProtection="1">
      <alignment horizontal="center" vertical="center" wrapText="1"/>
      <protection hidden="1"/>
    </xf>
    <xf numFmtId="49" fontId="9" fillId="0" borderId="8" xfId="0" applyNumberFormat="1" applyFont="1" applyFill="1" applyBorder="1" applyAlignment="1" applyProtection="1">
      <alignment horizontal="center" vertical="center" wrapText="1"/>
    </xf>
    <xf numFmtId="14" fontId="9" fillId="0" borderId="8" xfId="0" applyNumberFormat="1" applyFont="1" applyFill="1" applyBorder="1" applyAlignment="1" applyProtection="1">
      <alignment horizontal="center" vertical="center"/>
      <protection locked="0"/>
    </xf>
    <xf numFmtId="14" fontId="9" fillId="0" borderId="9" xfId="0" applyNumberFormat="1" applyFont="1" applyFill="1" applyBorder="1" applyAlignment="1" applyProtection="1">
      <alignment horizontal="center" vertical="center"/>
      <protection locked="0"/>
    </xf>
    <xf numFmtId="2" fontId="9" fillId="2" borderId="8" xfId="0" applyNumberFormat="1" applyFont="1" applyFill="1" applyBorder="1" applyAlignment="1" applyProtection="1">
      <alignment vertical="top" readingOrder="1"/>
    </xf>
    <xf numFmtId="2" fontId="9" fillId="2" borderId="9" xfId="0" applyNumberFormat="1" applyFont="1" applyFill="1" applyBorder="1" applyAlignment="1" applyProtection="1">
      <alignment vertical="top" readingOrder="1"/>
    </xf>
    <xf numFmtId="14" fontId="9" fillId="0" borderId="8" xfId="0" applyNumberFormat="1" applyFont="1" applyBorder="1" applyAlignment="1" applyProtection="1">
      <alignment vertical="top" wrapText="1" readingOrder="1"/>
    </xf>
    <xf numFmtId="14" fontId="9" fillId="0" borderId="9" xfId="0" applyNumberFormat="1" applyFont="1" applyBorder="1" applyAlignment="1" applyProtection="1">
      <alignment vertical="top" wrapText="1" readingOrder="1"/>
    </xf>
    <xf numFmtId="49" fontId="10" fillId="0" borderId="8" xfId="8" applyNumberFormat="1" applyFont="1" applyFill="1" applyBorder="1" applyAlignment="1" applyProtection="1">
      <alignment vertical="top" wrapText="1" readingOrder="1"/>
      <protection hidden="1"/>
    </xf>
    <xf numFmtId="49" fontId="10" fillId="0" borderId="9" xfId="8" applyNumberFormat="1" applyFont="1" applyFill="1" applyBorder="1" applyAlignment="1" applyProtection="1">
      <alignment vertical="top" wrapText="1" readingOrder="1"/>
      <protection hidden="1"/>
    </xf>
    <xf numFmtId="49" fontId="9" fillId="0" borderId="8" xfId="0" applyNumberFormat="1" applyFont="1" applyBorder="1" applyAlignment="1" applyProtection="1">
      <alignment vertical="top" wrapText="1" readingOrder="1"/>
    </xf>
    <xf numFmtId="49" fontId="9" fillId="0" borderId="9" xfId="0" applyNumberFormat="1" applyFont="1" applyBorder="1" applyAlignment="1" applyProtection="1">
      <alignment vertical="top" wrapText="1" readingOrder="1"/>
    </xf>
    <xf numFmtId="49" fontId="9" fillId="0" borderId="6" xfId="0" applyNumberFormat="1" applyFont="1" applyBorder="1" applyAlignment="1" applyProtection="1">
      <alignment vertical="top" readingOrder="1"/>
    </xf>
    <xf numFmtId="49" fontId="9" fillId="0" borderId="7" xfId="0" applyNumberFormat="1" applyFont="1" applyBorder="1" applyAlignment="1" applyProtection="1">
      <alignment vertical="top" readingOrder="1"/>
    </xf>
    <xf numFmtId="49" fontId="9" fillId="0" borderId="10" xfId="0" applyNumberFormat="1" applyFont="1" applyBorder="1" applyAlignment="1" applyProtection="1">
      <alignment vertical="top" readingOrder="1"/>
    </xf>
    <xf numFmtId="49" fontId="9" fillId="0" borderId="11" xfId="0" applyNumberFormat="1" applyFont="1" applyBorder="1" applyAlignment="1" applyProtection="1">
      <alignment vertical="top" readingOrder="1"/>
    </xf>
    <xf numFmtId="49" fontId="9" fillId="0" borderId="9" xfId="0" applyNumberFormat="1" applyFont="1" applyBorder="1" applyAlignment="1" applyProtection="1">
      <alignment vertical="top" readingOrder="1"/>
    </xf>
    <xf numFmtId="2" fontId="9" fillId="0" borderId="11" xfId="0" applyNumberFormat="1" applyFont="1" applyBorder="1" applyAlignment="1" applyProtection="1">
      <alignment vertical="top" readingOrder="1"/>
    </xf>
    <xf numFmtId="2" fontId="9" fillId="0" borderId="9" xfId="0" applyNumberFormat="1" applyFont="1" applyBorder="1" applyAlignment="1" applyProtection="1">
      <alignment vertical="top" readingOrder="1"/>
    </xf>
    <xf numFmtId="2" fontId="9" fillId="0" borderId="8" xfId="0" applyNumberFormat="1" applyFont="1" applyBorder="1" applyAlignment="1" applyProtection="1">
      <alignment vertical="top" readingOrder="1"/>
    </xf>
    <xf numFmtId="2" fontId="9" fillId="0" borderId="8" xfId="0" applyNumberFormat="1" applyFont="1" applyFill="1" applyBorder="1" applyAlignment="1" applyProtection="1">
      <alignment vertical="top" readingOrder="1"/>
    </xf>
    <xf numFmtId="2" fontId="9" fillId="0" borderId="9" xfId="0" applyNumberFormat="1" applyFont="1" applyFill="1" applyBorder="1" applyAlignment="1" applyProtection="1">
      <alignment vertical="top" readingOrder="1"/>
    </xf>
    <xf numFmtId="49" fontId="9" fillId="0" borderId="8" xfId="0" applyNumberFormat="1" applyFont="1" applyBorder="1" applyAlignment="1" applyProtection="1">
      <alignment vertical="top" readingOrder="1"/>
    </xf>
    <xf numFmtId="49" fontId="9" fillId="0" borderId="1" xfId="0" applyNumberFormat="1" applyFont="1" applyBorder="1" applyAlignment="1" applyProtection="1">
      <alignment vertical="top" wrapText="1" readingOrder="1"/>
    </xf>
    <xf numFmtId="49" fontId="9" fillId="0" borderId="11" xfId="0" applyNumberFormat="1" applyFont="1" applyBorder="1" applyAlignment="1" applyProtection="1">
      <alignment vertical="top" wrapText="1" readingOrder="1"/>
    </xf>
    <xf numFmtId="0" fontId="9" fillId="0" borderId="1" xfId="0" applyNumberFormat="1" applyFont="1" applyBorder="1" applyAlignment="1" applyProtection="1">
      <alignment vertical="top" readingOrder="1"/>
    </xf>
    <xf numFmtId="0" fontId="9" fillId="0" borderId="8" xfId="0" applyNumberFormat="1" applyFont="1" applyBorder="1" applyAlignment="1" applyProtection="1">
      <alignment vertical="top" readingOrder="1"/>
    </xf>
    <xf numFmtId="0" fontId="9" fillId="0" borderId="11" xfId="0" applyNumberFormat="1" applyFont="1" applyBorder="1" applyAlignment="1" applyProtection="1">
      <alignment vertical="top" readingOrder="1"/>
    </xf>
    <xf numFmtId="0" fontId="9" fillId="0" borderId="9" xfId="0" applyNumberFormat="1" applyFont="1" applyBorder="1" applyAlignment="1" applyProtection="1">
      <alignment vertical="top" readingOrder="1"/>
    </xf>
    <xf numFmtId="49" fontId="9" fillId="0" borderId="2" xfId="0" applyNumberFormat="1" applyFont="1" applyBorder="1" applyAlignment="1" applyProtection="1">
      <alignment vertical="top" wrapText="1" readingOrder="1"/>
    </xf>
    <xf numFmtId="168" fontId="9" fillId="0" borderId="8" xfId="0" applyNumberFormat="1" applyFont="1" applyBorder="1" applyAlignment="1" applyProtection="1">
      <alignment vertical="top" wrapText="1" readingOrder="1"/>
    </xf>
    <xf numFmtId="168" fontId="9" fillId="0" borderId="9" xfId="0" applyNumberFormat="1" applyFont="1" applyBorder="1" applyAlignment="1" applyProtection="1">
      <alignment vertical="top" wrapText="1" readingOrder="1"/>
    </xf>
    <xf numFmtId="0" fontId="9" fillId="0" borderId="8" xfId="10" applyFont="1" applyBorder="1" applyAlignment="1">
      <alignment vertical="top" wrapText="1" readingOrder="1"/>
    </xf>
    <xf numFmtId="0" fontId="9" fillId="0" borderId="9" xfId="10" applyFont="1" applyBorder="1" applyAlignment="1">
      <alignment vertical="top" wrapText="1" readingOrder="1"/>
    </xf>
    <xf numFmtId="4" fontId="9" fillId="2" borderId="8" xfId="0" applyNumberFormat="1" applyFont="1" applyFill="1" applyBorder="1" applyAlignment="1">
      <alignment vertical="top" readingOrder="1"/>
    </xf>
    <xf numFmtId="4" fontId="9" fillId="2" borderId="9" xfId="0" applyNumberFormat="1" applyFont="1" applyFill="1" applyBorder="1" applyAlignment="1">
      <alignment vertical="top" readingOrder="1"/>
    </xf>
    <xf numFmtId="49" fontId="9" fillId="2" borderId="8" xfId="0" applyNumberFormat="1" applyFont="1" applyFill="1" applyBorder="1" applyAlignment="1">
      <alignment vertical="top" readingOrder="1"/>
    </xf>
    <xf numFmtId="49" fontId="9" fillId="2" borderId="9" xfId="0" applyNumberFormat="1" applyFont="1" applyFill="1" applyBorder="1" applyAlignment="1">
      <alignment vertical="top" readingOrder="1"/>
    </xf>
    <xf numFmtId="0" fontId="9" fillId="2" borderId="8" xfId="0" applyFont="1" applyFill="1" applyBorder="1" applyAlignment="1">
      <alignment vertical="top" wrapText="1" readingOrder="1"/>
    </xf>
    <xf numFmtId="0" fontId="9" fillId="2" borderId="9" xfId="0" applyFont="1" applyFill="1" applyBorder="1" applyAlignment="1">
      <alignment vertical="top" wrapText="1" readingOrder="1"/>
    </xf>
    <xf numFmtId="0" fontId="9" fillId="2" borderId="8" xfId="0" applyFont="1" applyFill="1" applyBorder="1" applyAlignment="1">
      <alignment vertical="top" readingOrder="1"/>
    </xf>
    <xf numFmtId="0" fontId="9" fillId="2" borderId="9" xfId="0" applyFont="1" applyFill="1" applyBorder="1" applyAlignment="1">
      <alignment vertical="top" readingOrder="1"/>
    </xf>
    <xf numFmtId="14" fontId="9" fillId="2" borderId="8" xfId="0" applyNumberFormat="1" applyFont="1" applyFill="1" applyBorder="1" applyAlignment="1">
      <alignment vertical="top" readingOrder="1"/>
    </xf>
    <xf numFmtId="14" fontId="9" fillId="2" borderId="9" xfId="0" applyNumberFormat="1" applyFont="1" applyFill="1" applyBorder="1" applyAlignment="1">
      <alignment vertical="top" readingOrder="1"/>
    </xf>
    <xf numFmtId="0" fontId="9" fillId="0" borderId="8" xfId="0" applyFont="1" applyFill="1" applyBorder="1" applyAlignment="1">
      <alignment vertical="top" wrapText="1" readingOrder="1"/>
    </xf>
    <xf numFmtId="0" fontId="9" fillId="0" borderId="9" xfId="0" applyFont="1" applyFill="1" applyBorder="1" applyAlignment="1">
      <alignment vertical="top" wrapText="1" readingOrder="1"/>
    </xf>
    <xf numFmtId="0" fontId="9" fillId="0" borderId="8" xfId="0" applyFont="1" applyFill="1" applyBorder="1" applyAlignment="1">
      <alignment vertical="top" readingOrder="1"/>
    </xf>
    <xf numFmtId="0" fontId="9" fillId="0" borderId="9" xfId="0" applyFont="1" applyFill="1" applyBorder="1" applyAlignment="1">
      <alignment vertical="top" readingOrder="1"/>
    </xf>
    <xf numFmtId="14" fontId="9" fillId="0" borderId="8" xfId="0" applyNumberFormat="1" applyFont="1" applyFill="1" applyBorder="1" applyAlignment="1">
      <alignment vertical="top" readingOrder="1"/>
    </xf>
    <xf numFmtId="14" fontId="9" fillId="0" borderId="9" xfId="0" applyNumberFormat="1" applyFont="1" applyFill="1" applyBorder="1" applyAlignment="1">
      <alignment vertical="top" readingOrder="1"/>
    </xf>
    <xf numFmtId="49" fontId="9" fillId="0" borderId="8" xfId="0" applyNumberFormat="1" applyFont="1" applyFill="1" applyBorder="1" applyAlignment="1">
      <alignment vertical="top" readingOrder="1"/>
    </xf>
    <xf numFmtId="49" fontId="9" fillId="0" borderId="9" xfId="0" applyNumberFormat="1" applyFont="1" applyFill="1" applyBorder="1" applyAlignment="1">
      <alignment vertical="top" readingOrder="1"/>
    </xf>
    <xf numFmtId="49" fontId="9" fillId="2" borderId="8" xfId="0" applyNumberFormat="1" applyFont="1" applyFill="1" applyBorder="1" applyAlignment="1">
      <alignment vertical="top" wrapText="1" readingOrder="1"/>
    </xf>
    <xf numFmtId="49" fontId="9" fillId="2" borderId="9" xfId="0" applyNumberFormat="1" applyFont="1" applyFill="1" applyBorder="1" applyAlignment="1">
      <alignment vertical="top" wrapText="1" readingOrder="1"/>
    </xf>
    <xf numFmtId="4" fontId="9" fillId="2" borderId="11" xfId="0" applyNumberFormat="1" applyFont="1" applyFill="1" applyBorder="1" applyAlignment="1">
      <alignment vertical="top" readingOrder="1"/>
    </xf>
    <xf numFmtId="49" fontId="9" fillId="2" borderId="11" xfId="0" applyNumberFormat="1" applyFont="1" applyFill="1" applyBorder="1" applyAlignment="1">
      <alignment vertical="top" readingOrder="1"/>
    </xf>
    <xf numFmtId="14" fontId="9" fillId="0" borderId="11" xfId="0" applyNumberFormat="1" applyFont="1" applyFill="1" applyBorder="1" applyAlignment="1">
      <alignment vertical="top" readingOrder="1"/>
    </xf>
    <xf numFmtId="49" fontId="9" fillId="0" borderId="11" xfId="0" applyNumberFormat="1" applyFont="1" applyFill="1" applyBorder="1" applyAlignment="1">
      <alignment vertical="top" readingOrder="1"/>
    </xf>
    <xf numFmtId="49" fontId="9" fillId="2" borderId="11" xfId="0" applyNumberFormat="1" applyFont="1" applyFill="1" applyBorder="1" applyAlignment="1">
      <alignment vertical="top" wrapText="1" readingOrder="1"/>
    </xf>
    <xf numFmtId="0" fontId="9" fillId="2" borderId="11" xfId="0" applyFont="1" applyFill="1" applyBorder="1" applyAlignment="1">
      <alignment vertical="top" wrapText="1" readingOrder="1"/>
    </xf>
    <xf numFmtId="0" fontId="9" fillId="2" borderId="11" xfId="0" applyFont="1" applyFill="1" applyBorder="1" applyAlignment="1">
      <alignment vertical="top" readingOrder="1"/>
    </xf>
    <xf numFmtId="14" fontId="9" fillId="2" borderId="11" xfId="0" applyNumberFormat="1" applyFont="1" applyFill="1" applyBorder="1" applyAlignment="1">
      <alignment vertical="top" readingOrder="1"/>
    </xf>
    <xf numFmtId="0" fontId="9" fillId="0" borderId="11" xfId="0" applyFont="1" applyFill="1" applyBorder="1" applyAlignment="1">
      <alignment vertical="top" wrapText="1" readingOrder="1"/>
    </xf>
    <xf numFmtId="0" fontId="9" fillId="0" borderId="11" xfId="0" applyFont="1" applyFill="1" applyBorder="1" applyAlignment="1">
      <alignment vertical="top" readingOrder="1"/>
    </xf>
    <xf numFmtId="14" fontId="9" fillId="0" borderId="2" xfId="0" applyNumberFormat="1" applyFont="1" applyFill="1" applyBorder="1" applyAlignment="1">
      <alignment vertical="top" readingOrder="1"/>
    </xf>
    <xf numFmtId="14" fontId="9" fillId="0" borderId="4" xfId="0" applyNumberFormat="1" applyFont="1" applyFill="1" applyBorder="1" applyAlignment="1">
      <alignment vertical="top" readingOrder="1"/>
    </xf>
    <xf numFmtId="49" fontId="9" fillId="0" borderId="8" xfId="0" applyNumberFormat="1" applyFont="1" applyFill="1" applyBorder="1" applyAlignment="1">
      <alignment vertical="top" wrapText="1" readingOrder="1"/>
    </xf>
    <xf numFmtId="49" fontId="9" fillId="0" borderId="9" xfId="0" applyNumberFormat="1" applyFont="1" applyFill="1" applyBorder="1" applyAlignment="1">
      <alignment vertical="top" wrapText="1" readingOrder="1"/>
    </xf>
    <xf numFmtId="0" fontId="20" fillId="0" borderId="9" xfId="0" applyFont="1" applyFill="1" applyBorder="1" applyAlignment="1">
      <alignment vertical="top" readingOrder="1"/>
    </xf>
    <xf numFmtId="0" fontId="9" fillId="0" borderId="1" xfId="0" applyFont="1" applyBorder="1" applyAlignment="1">
      <alignment vertical="top" readingOrder="1"/>
    </xf>
    <xf numFmtId="14" fontId="9" fillId="2" borderId="3" xfId="0" applyNumberFormat="1" applyFont="1" applyFill="1" applyBorder="1" applyAlignment="1" applyProtection="1">
      <alignment vertical="top" wrapText="1" readingOrder="1"/>
    </xf>
    <xf numFmtId="14" fontId="9" fillId="2" borderId="5" xfId="0" applyNumberFormat="1" applyFont="1" applyFill="1" applyBorder="1" applyAlignment="1" applyProtection="1">
      <alignment vertical="top" wrapText="1" readingOrder="1"/>
    </xf>
    <xf numFmtId="0" fontId="9" fillId="0" borderId="8" xfId="0" applyNumberFormat="1" applyFont="1" applyFill="1" applyBorder="1" applyAlignment="1" applyProtection="1">
      <alignment vertical="top" wrapText="1" readingOrder="1"/>
    </xf>
    <xf numFmtId="0" fontId="9" fillId="0" borderId="9" xfId="0" applyNumberFormat="1" applyFont="1" applyFill="1" applyBorder="1" applyAlignment="1" applyProtection="1">
      <alignment vertical="top" wrapText="1" readingOrder="1"/>
    </xf>
    <xf numFmtId="14" fontId="9" fillId="0" borderId="8" xfId="0" applyNumberFormat="1" applyFont="1" applyBorder="1" applyAlignment="1" applyProtection="1">
      <alignment vertical="top" readingOrder="1"/>
    </xf>
    <xf numFmtId="14" fontId="9" fillId="0" borderId="9" xfId="0" applyNumberFormat="1" applyFont="1" applyBorder="1" applyAlignment="1" applyProtection="1">
      <alignment vertical="top" readingOrder="1"/>
    </xf>
    <xf numFmtId="167" fontId="9" fillId="0" borderId="6" xfId="0" applyNumberFormat="1" applyFont="1" applyBorder="1" applyAlignment="1" applyProtection="1">
      <alignment vertical="top" readingOrder="1"/>
    </xf>
    <xf numFmtId="0" fontId="9" fillId="0" borderId="7" xfId="0" applyFont="1" applyBorder="1" applyAlignment="1">
      <alignment vertical="top" readingOrder="1"/>
    </xf>
    <xf numFmtId="0" fontId="9" fillId="0" borderId="10" xfId="0" applyFont="1" applyBorder="1" applyAlignment="1">
      <alignment vertical="top" readingOrder="1"/>
    </xf>
    <xf numFmtId="173" fontId="9" fillId="2" borderId="8" xfId="7" applyNumberFormat="1" applyFont="1" applyFill="1" applyBorder="1" applyAlignment="1" applyProtection="1">
      <alignment vertical="top" wrapText="1" readingOrder="1"/>
      <protection locked="0"/>
    </xf>
    <xf numFmtId="173" fontId="9" fillId="2" borderId="9" xfId="7" applyNumberFormat="1" applyFont="1" applyFill="1" applyBorder="1" applyAlignment="1" applyProtection="1">
      <alignment vertical="top" wrapText="1" readingOrder="1"/>
      <protection locked="0"/>
    </xf>
    <xf numFmtId="0" fontId="9" fillId="0" borderId="1" xfId="0" applyNumberFormat="1" applyFont="1" applyFill="1" applyBorder="1" applyAlignment="1" applyProtection="1">
      <alignment vertical="top" wrapText="1" readingOrder="1"/>
    </xf>
    <xf numFmtId="173" fontId="9" fillId="2" borderId="3" xfId="7" applyNumberFormat="1" applyFont="1" applyFill="1" applyBorder="1" applyAlignment="1" applyProtection="1">
      <alignment vertical="top" wrapText="1" readingOrder="1"/>
      <protection locked="0"/>
    </xf>
    <xf numFmtId="173" fontId="9" fillId="2" borderId="5" xfId="7" applyNumberFormat="1" applyFont="1" applyFill="1" applyBorder="1" applyAlignment="1" applyProtection="1">
      <alignment vertical="top" wrapText="1" readingOrder="1"/>
      <protection locked="0"/>
    </xf>
    <xf numFmtId="49" fontId="9" fillId="0" borderId="1" xfId="0" applyNumberFormat="1" applyFont="1" applyBorder="1" applyAlignment="1" applyProtection="1">
      <alignment vertical="top" readingOrder="1"/>
    </xf>
    <xf numFmtId="49" fontId="9" fillId="0" borderId="3" xfId="8" applyNumberFormat="1" applyFont="1" applyFill="1" applyBorder="1" applyAlignment="1" applyProtection="1">
      <alignment horizontal="center" vertical="center" wrapText="1"/>
      <protection hidden="1"/>
    </xf>
    <xf numFmtId="49" fontId="9" fillId="0" borderId="5" xfId="8" applyNumberFormat="1" applyFont="1" applyFill="1" applyBorder="1" applyAlignment="1" applyProtection="1">
      <alignment horizontal="center" vertical="center" wrapText="1"/>
      <protection hidden="1"/>
    </xf>
    <xf numFmtId="49" fontId="9" fillId="0" borderId="12" xfId="0" applyNumberFormat="1" applyFont="1" applyBorder="1" applyAlignment="1" applyProtection="1">
      <alignment vertical="top" wrapText="1" readingOrder="1"/>
    </xf>
    <xf numFmtId="49" fontId="9" fillId="0" borderId="3" xfId="0" applyNumberFormat="1" applyFont="1" applyBorder="1" applyAlignment="1" applyProtection="1">
      <alignment vertical="top" readingOrder="1"/>
    </xf>
    <xf numFmtId="49" fontId="9" fillId="0" borderId="15" xfId="0" applyNumberFormat="1" applyFont="1" applyBorder="1" applyAlignment="1" applyProtection="1">
      <alignment vertical="top" readingOrder="1"/>
    </xf>
    <xf numFmtId="167" fontId="10" fillId="0" borderId="1" xfId="0" applyNumberFormat="1" applyFont="1" applyBorder="1" applyAlignment="1" applyProtection="1">
      <alignment vertical="top" readingOrder="1"/>
    </xf>
    <xf numFmtId="173" fontId="9" fillId="2" borderId="1" xfId="7" applyNumberFormat="1" applyFont="1" applyFill="1" applyBorder="1" applyAlignment="1" applyProtection="1">
      <alignment vertical="top" wrapText="1" readingOrder="1"/>
      <protection locked="0"/>
    </xf>
    <xf numFmtId="4" fontId="41" fillId="8" borderId="8" xfId="8" applyNumberFormat="1" applyFont="1" applyFill="1" applyBorder="1" applyAlignment="1">
      <alignment horizontal="center" vertical="center" wrapText="1"/>
    </xf>
    <xf numFmtId="4" fontId="41" fillId="8" borderId="11" xfId="8" applyNumberFormat="1" applyFont="1" applyFill="1" applyBorder="1" applyAlignment="1">
      <alignment horizontal="center" vertical="center" wrapText="1"/>
    </xf>
    <xf numFmtId="4" fontId="41" fillId="8" borderId="9" xfId="8" applyNumberFormat="1" applyFont="1" applyFill="1" applyBorder="1" applyAlignment="1">
      <alignment horizontal="center" vertical="center" wrapText="1"/>
    </xf>
    <xf numFmtId="4" fontId="41" fillId="6" borderId="8" xfId="8" applyNumberFormat="1" applyFont="1" applyFill="1" applyBorder="1" applyAlignment="1">
      <alignment horizontal="center" vertical="center" wrapText="1"/>
    </xf>
    <xf numFmtId="4" fontId="41" fillId="6" borderId="11" xfId="8" applyNumberFormat="1" applyFont="1" applyFill="1" applyBorder="1" applyAlignment="1">
      <alignment horizontal="center" vertical="center" wrapText="1"/>
    </xf>
    <xf numFmtId="4" fontId="41" fillId="6" borderId="9" xfId="8" applyNumberFormat="1" applyFont="1" applyFill="1" applyBorder="1" applyAlignment="1">
      <alignment horizontal="center" vertical="center" wrapText="1"/>
    </xf>
    <xf numFmtId="4" fontId="41" fillId="9" borderId="27" xfId="8" applyNumberFormat="1" applyFont="1" applyFill="1" applyBorder="1" applyAlignment="1">
      <alignment horizontal="center" vertical="center" wrapText="1"/>
    </xf>
    <xf numFmtId="4" fontId="41" fillId="9" borderId="29" xfId="8" applyNumberFormat="1" applyFont="1" applyFill="1" applyBorder="1" applyAlignment="1">
      <alignment horizontal="center" vertical="center" wrapText="1"/>
    </xf>
    <xf numFmtId="4" fontId="41" fillId="9" borderId="31" xfId="8" applyNumberFormat="1" applyFont="1" applyFill="1" applyBorder="1" applyAlignment="1">
      <alignment horizontal="center" vertical="center" wrapText="1"/>
    </xf>
    <xf numFmtId="4" fontId="41" fillId="9" borderId="1" xfId="8" applyNumberFormat="1" applyFont="1" applyFill="1" applyBorder="1" applyAlignment="1">
      <alignment horizontal="center" vertical="center" wrapText="1"/>
    </xf>
    <xf numFmtId="4" fontId="41" fillId="5" borderId="26" xfId="8" applyNumberFormat="1" applyFont="1" applyFill="1" applyBorder="1" applyAlignment="1">
      <alignment horizontal="center" vertical="center" wrapText="1"/>
    </xf>
    <xf numFmtId="4" fontId="41" fillId="5" borderId="28" xfId="8" applyNumberFormat="1" applyFont="1" applyFill="1" applyBorder="1" applyAlignment="1">
      <alignment horizontal="center" vertical="center" wrapText="1"/>
    </xf>
    <xf numFmtId="4" fontId="41" fillId="5" borderId="30" xfId="8" applyNumberFormat="1" applyFont="1" applyFill="1" applyBorder="1" applyAlignment="1">
      <alignment horizontal="center" vertical="center" wrapText="1"/>
    </xf>
    <xf numFmtId="4" fontId="41" fillId="4" borderId="8" xfId="8" applyNumberFormat="1" applyFont="1" applyFill="1" applyBorder="1" applyAlignment="1">
      <alignment horizontal="center" vertical="center" wrapText="1"/>
    </xf>
    <xf numFmtId="4" fontId="41" fillId="4" borderId="11" xfId="8" applyNumberFormat="1" applyFont="1" applyFill="1" applyBorder="1" applyAlignment="1">
      <alignment horizontal="center" vertical="center" wrapText="1"/>
    </xf>
    <xf numFmtId="4" fontId="41" fillId="4" borderId="9" xfId="8" applyNumberFormat="1" applyFont="1" applyFill="1" applyBorder="1" applyAlignment="1">
      <alignment horizontal="center" vertical="center" wrapText="1"/>
    </xf>
    <xf numFmtId="0" fontId="28" fillId="5" borderId="39" xfId="8" applyFont="1" applyFill="1" applyBorder="1" applyAlignment="1">
      <alignment horizontal="center"/>
    </xf>
    <xf numFmtId="0" fontId="28" fillId="5" borderId="13" xfId="8" applyFont="1" applyFill="1" applyBorder="1" applyAlignment="1">
      <alignment horizontal="center"/>
    </xf>
    <xf numFmtId="0" fontId="28" fillId="5" borderId="40" xfId="8" applyFont="1" applyFill="1" applyBorder="1" applyAlignment="1">
      <alignment horizontal="center"/>
    </xf>
    <xf numFmtId="4" fontId="41" fillId="10" borderId="2" xfId="8" applyNumberFormat="1" applyFont="1" applyFill="1" applyBorder="1" applyAlignment="1">
      <alignment horizontal="center" vertical="center" wrapText="1"/>
    </xf>
    <xf numFmtId="4" fontId="41" fillId="10" borderId="12" xfId="8" applyNumberFormat="1" applyFont="1" applyFill="1" applyBorder="1" applyAlignment="1">
      <alignment horizontal="center" vertical="center" wrapText="1"/>
    </xf>
    <xf numFmtId="4" fontId="41" fillId="10" borderId="4" xfId="8" applyNumberFormat="1" applyFont="1" applyFill="1" applyBorder="1" applyAlignment="1">
      <alignment horizontal="center" vertical="center" wrapText="1"/>
    </xf>
    <xf numFmtId="4" fontId="41" fillId="10" borderId="14" xfId="8" applyNumberFormat="1" applyFont="1" applyFill="1" applyBorder="1" applyAlignment="1">
      <alignment horizontal="center" vertical="center" wrapText="1"/>
    </xf>
    <xf numFmtId="4" fontId="41" fillId="10" borderId="0" xfId="8" applyNumberFormat="1" applyFont="1" applyFill="1" applyBorder="1" applyAlignment="1">
      <alignment horizontal="center" vertical="center" wrapText="1"/>
    </xf>
    <xf numFmtId="4" fontId="41" fillId="10" borderId="13" xfId="8" applyNumberFormat="1" applyFont="1" applyFill="1" applyBorder="1" applyAlignment="1">
      <alignment horizontal="center" vertical="center" wrapText="1"/>
    </xf>
    <xf numFmtId="0" fontId="39" fillId="0" borderId="0" xfId="8" applyFont="1" applyAlignment="1">
      <alignment horizontal="center"/>
    </xf>
    <xf numFmtId="0" fontId="41" fillId="0" borderId="8" xfId="8" applyFont="1" applyBorder="1" applyAlignment="1">
      <alignment horizontal="center" vertical="center" wrapText="1"/>
    </xf>
    <xf numFmtId="0" fontId="41" fillId="0" borderId="11" xfId="8" applyFont="1" applyBorder="1" applyAlignment="1">
      <alignment horizontal="center" vertical="center" wrapText="1"/>
    </xf>
    <xf numFmtId="0" fontId="41" fillId="0" borderId="9" xfId="8" applyFont="1" applyBorder="1" applyAlignment="1">
      <alignment horizontal="center" vertical="center" wrapText="1"/>
    </xf>
    <xf numFmtId="4" fontId="41" fillId="5" borderId="8" xfId="8" applyNumberFormat="1" applyFont="1" applyFill="1" applyBorder="1" applyAlignment="1">
      <alignment horizontal="center" vertical="center" wrapText="1"/>
    </xf>
    <xf numFmtId="4" fontId="41" fillId="5" borderId="11" xfId="8" applyNumberFormat="1" applyFont="1" applyFill="1" applyBorder="1" applyAlignment="1">
      <alignment horizontal="center" vertical="center" wrapText="1"/>
    </xf>
    <xf numFmtId="4" fontId="41" fillId="5" borderId="9" xfId="8" applyNumberFormat="1" applyFont="1" applyFill="1" applyBorder="1" applyAlignment="1">
      <alignment horizontal="center" vertical="center" wrapText="1"/>
    </xf>
    <xf numFmtId="4" fontId="41" fillId="0" borderId="8" xfId="8" applyNumberFormat="1" applyFont="1" applyBorder="1" applyAlignment="1">
      <alignment horizontal="center" vertical="center" wrapText="1"/>
    </xf>
    <xf numFmtId="4" fontId="41" fillId="0" borderId="11" xfId="8" applyNumberFormat="1" applyFont="1" applyBorder="1" applyAlignment="1">
      <alignment horizontal="center" vertical="center" wrapText="1"/>
    </xf>
    <xf numFmtId="4" fontId="41" fillId="0" borderId="9" xfId="8" applyNumberFormat="1" applyFont="1" applyBorder="1" applyAlignment="1">
      <alignment horizontal="center" vertical="center" wrapText="1"/>
    </xf>
    <xf numFmtId="4" fontId="41" fillId="9" borderId="2" xfId="8" applyNumberFormat="1" applyFont="1" applyFill="1" applyBorder="1" applyAlignment="1">
      <alignment horizontal="center" vertical="center" wrapText="1"/>
    </xf>
    <xf numFmtId="4" fontId="41" fillId="9" borderId="12" xfId="8" applyNumberFormat="1" applyFont="1" applyFill="1" applyBorder="1" applyAlignment="1">
      <alignment horizontal="center" vertical="center" wrapText="1"/>
    </xf>
    <xf numFmtId="4" fontId="41" fillId="9" borderId="4" xfId="8" applyNumberFormat="1" applyFont="1" applyFill="1" applyBorder="1" applyAlignment="1">
      <alignment horizontal="center" vertical="center" wrapText="1"/>
    </xf>
  </cellXfs>
  <cellStyles count="16">
    <cellStyle name="Обычный" xfId="0" builtinId="0"/>
    <cellStyle name="Обычный 2" xfId="6"/>
    <cellStyle name="Обычный 2 10" xfId="8"/>
    <cellStyle name="Обычный 2 2" xfId="13"/>
    <cellStyle name="Обычный 2 2 2" xfId="3"/>
    <cellStyle name="Обычный 2 3" xfId="5"/>
    <cellStyle name="Обычный 2 4" xfId="12"/>
    <cellStyle name="Обычный 2 5" xfId="10"/>
    <cellStyle name="Обычный 2 6" xfId="15"/>
    <cellStyle name="Обычный 3" xfId="4"/>
    <cellStyle name="Обычный 4" xfId="9"/>
    <cellStyle name="Обычный 5" xfId="14"/>
    <cellStyle name="Обычный_tmp" xfId="2"/>
    <cellStyle name="Обычный_tmp_РРО (2)" xfId="11"/>
    <cellStyle name="Обычный_Лист1" xfId="7"/>
    <cellStyle name="Финансовый" xfId="1" builtinId="3"/>
  </cellStyles>
  <dxfs count="0"/>
  <tableStyles count="0" defaultTableStyle="TableStyleMedium9" defaultPivotStyle="PivotStyleLight16"/>
  <colors>
    <mruColors>
      <color rgb="FFCCFF99"/>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9B~1/AppData/Local/Temp/Users/609B~1/AppData/Local/Temp/Users/&#1056;&#1072;&#1076;&#1086;&#1089;&#1090;&#1100;/Downloads/2011%20&#1075;&#1086;&#1076;/Documents%20and%20Settings/obrazShevVI/&#1056;&#1072;&#1073;&#1086;&#1095;&#1080;&#1081;%20&#1089;&#1090;&#1086;&#1083;/&#1042;&#1077;&#1088;&#1086;&#1085;&#1080;&#1082;&#1072;/&#1056;&#1077;&#1077;&#1089;&#1090;&#1088;%20&#1088;&#1072;&#1089;&#1093;&#1086;&#1076;&#1085;&#1099;&#1093;%20&#1086;&#1073;&#1103;&#1079;&#1072;&#1090;&#1077;&#1083;&#1100;&#1089;&#1090;&#1074;/2008%20&#1075;&#1086;&#1076;/&#1080;&#1102;&#1085;&#1100;/&#1056;&#1056;&#1054;_&#1073;&#1083;&#1072;&#1085;&#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tGomYD.STAVFIN/&#1056;&#1072;&#1073;&#1086;&#1095;&#1080;&#1081;%20&#1089;&#1090;&#1086;&#1083;/&#1070;.&#1044;/2009%20&#1075;&#1086;&#1076;/&#1041;&#1070;&#1044;&#1046;&#1045;&#1058;%202010/&#1088;&#1077;&#1077;&#1089;&#1090;&#1088;%20&#1082;%20&#1087;&#1088;&#1086;&#1077;&#1082;&#1090;&#1091;%20&#1073;&#1102;&#1076;&#1078;&#1077;&#1090;&#1072;%202010/Documents%20and%20Settings/obrazShevVI/&#1056;&#1072;&#1073;&#1086;&#1095;&#1080;&#1081;%20&#1089;&#1090;&#1086;&#1083;/&#1042;&#1077;&#1088;&#1086;&#1085;&#1080;&#1082;&#1072;/&#1056;&#1077;&#1077;&#1089;&#1090;&#1088;%20&#1088;&#1072;&#1089;&#1093;&#1086;&#1076;&#1085;&#1099;&#1093;%20&#1086;&#1073;&#1103;&#1079;&#1072;&#1090;&#1077;&#1083;&#1100;&#1089;&#1090;&#1074;/2008%20&#1075;&#1086;&#1076;/&#1080;&#1102;&#1085;&#1100;/&#1056;&#1056;&#1054;_&#1073;&#1083;&#1072;&#1085;&#108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олномочия"/>
      <sheetName val="ВидыНПА"/>
      <sheetName val="ВидыДокФед"/>
      <sheetName val="ВидыДокРег"/>
      <sheetName val="РРО"/>
      <sheetName val="Обновления"/>
      <sheetName val="Вспомогательный"/>
    </sheetNames>
    <sheetDataSet>
      <sheetData sheetId="0" refreshError="1"/>
      <sheetData sheetId="1" refreshError="1"/>
      <sheetData sheetId="2" refreshError="1"/>
      <sheetData sheetId="3" refreshError="1"/>
      <sheetData sheetId="4" refreshError="1"/>
      <sheetData sheetId="5" refreshError="1"/>
      <sheetData sheetId="6" refreshError="1">
        <row r="4">
          <cell r="B4" t="str">
            <v>Полномочия!$A$2:$A$235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олномочия"/>
      <sheetName val="ВидыНПА"/>
      <sheetName val="ВидыДокФед"/>
      <sheetName val="ВидыДокРег"/>
      <sheetName val="РРО"/>
      <sheetName val="Обновления"/>
      <sheetName val="Вспомогательный"/>
    </sheetNames>
    <sheetDataSet>
      <sheetData sheetId="0" refreshError="1"/>
      <sheetData sheetId="1" refreshError="1"/>
      <sheetData sheetId="2" refreshError="1">
        <row r="2">
          <cell r="E2" t="str">
            <v>с учетом расходов на материально-техническое и финансовое обеспечение деятельности органов государственной власти субъекта Российской Федерации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2:X928"/>
  <sheetViews>
    <sheetView view="pageBreakPreview" topLeftCell="I616" zoomScale="75" zoomScaleNormal="100" zoomScaleSheetLayoutView="75" workbookViewId="0">
      <selection activeCell="U619" sqref="U619:U620"/>
    </sheetView>
  </sheetViews>
  <sheetFormatPr defaultColWidth="9.109375" defaultRowHeight="14.4"/>
  <cols>
    <col min="1" max="1" width="4.109375" style="177" customWidth="1"/>
    <col min="2" max="2" width="13.44140625" style="177" customWidth="1"/>
    <col min="3" max="3" width="13.33203125" style="177" customWidth="1"/>
    <col min="4" max="4" width="44.109375" style="177" customWidth="1"/>
    <col min="5" max="5" width="41.33203125" style="177" customWidth="1"/>
    <col min="6" max="6" width="7.44140625" style="177" customWidth="1"/>
    <col min="7" max="7" width="11.5546875" style="177" customWidth="1"/>
    <col min="8" max="8" width="45" style="177" customWidth="1"/>
    <col min="9" max="9" width="9.109375" style="177"/>
    <col min="10" max="10" width="13.109375" style="177" customWidth="1"/>
    <col min="11" max="11" width="73" style="177" customWidth="1"/>
    <col min="12" max="12" width="13.6640625" style="1" customWidth="1"/>
    <col min="13" max="13" width="11.109375" style="1" customWidth="1"/>
    <col min="14" max="14" width="4.109375" style="1" customWidth="1"/>
    <col min="15" max="15" width="3.6640625" style="1" customWidth="1"/>
    <col min="16" max="16" width="12.44140625" style="1" customWidth="1"/>
    <col min="17" max="17" width="37.109375" style="178" customWidth="1"/>
    <col min="18" max="18" width="4.88671875" style="177" customWidth="1"/>
    <col min="19" max="19" width="13.6640625" style="177" customWidth="1"/>
    <col min="20" max="20" width="12.88671875" style="177" customWidth="1"/>
    <col min="21" max="21" width="12.44140625" style="177" customWidth="1"/>
    <col min="22" max="22" width="13" style="177" customWidth="1"/>
    <col min="23" max="23" width="14.6640625" style="177" customWidth="1"/>
    <col min="24" max="24" width="12.5546875" style="177" customWidth="1"/>
    <col min="25" max="16384" width="9.109375" style="177"/>
  </cols>
  <sheetData>
    <row r="2" spans="1:24" ht="30.6">
      <c r="A2" s="1148" t="s">
        <v>2076</v>
      </c>
      <c r="B2" s="1148"/>
      <c r="C2" s="1148"/>
      <c r="D2" s="1148"/>
      <c r="E2" s="1148"/>
      <c r="F2" s="1148"/>
      <c r="G2" s="1148"/>
      <c r="H2" s="1148"/>
      <c r="I2" s="1148"/>
      <c r="J2" s="1148"/>
      <c r="K2" s="1148"/>
      <c r="L2" s="1148"/>
      <c r="M2" s="1148"/>
      <c r="N2" s="1148"/>
      <c r="O2" s="1148"/>
      <c r="P2" s="1148"/>
      <c r="Q2" s="1148"/>
      <c r="R2" s="1148"/>
      <c r="S2" s="1148"/>
      <c r="T2" s="1148"/>
      <c r="U2" s="1148"/>
      <c r="V2" s="1148"/>
      <c r="W2" s="1148"/>
    </row>
    <row r="3" spans="1:24" ht="21">
      <c r="A3" s="179"/>
      <c r="B3" s="180"/>
      <c r="C3" s="181"/>
      <c r="D3" s="182"/>
      <c r="E3" s="183"/>
      <c r="F3" s="1149"/>
      <c r="G3" s="1149"/>
      <c r="H3" s="1149"/>
      <c r="I3" s="1149"/>
      <c r="J3" s="1149"/>
      <c r="K3" s="1149"/>
      <c r="L3" s="1149"/>
      <c r="M3" s="1149"/>
      <c r="N3" s="1149"/>
      <c r="O3" s="1149"/>
      <c r="P3" s="1149"/>
      <c r="Q3" s="1149"/>
      <c r="R3" s="1149"/>
      <c r="S3" s="1149"/>
      <c r="T3" s="1149"/>
      <c r="U3" s="1149"/>
      <c r="V3" s="180"/>
      <c r="W3" s="180"/>
      <c r="X3" s="184"/>
    </row>
    <row r="4" spans="1:24" ht="18">
      <c r="A4" s="179"/>
      <c r="B4" s="180"/>
      <c r="C4" s="181"/>
      <c r="D4" s="182"/>
      <c r="E4" s="183"/>
      <c r="F4" s="182"/>
      <c r="G4" s="182"/>
      <c r="H4" s="182"/>
      <c r="I4" s="182"/>
      <c r="J4" s="182"/>
      <c r="K4" s="185"/>
      <c r="L4" s="182"/>
      <c r="M4" s="182"/>
      <c r="N4" s="185"/>
      <c r="O4" s="180"/>
      <c r="P4" s="180"/>
      <c r="Q4" s="180"/>
      <c r="R4" s="180"/>
      <c r="S4" s="180"/>
      <c r="T4" s="180"/>
      <c r="U4" s="180"/>
      <c r="V4" s="180"/>
      <c r="W4" s="180"/>
      <c r="X4" s="186"/>
    </row>
    <row r="5" spans="1:24" ht="21">
      <c r="A5" s="1150" t="s">
        <v>2077</v>
      </c>
      <c r="B5" s="1151"/>
      <c r="C5" s="1151"/>
      <c r="D5" s="1151"/>
      <c r="E5" s="1151"/>
      <c r="F5" s="1151"/>
      <c r="G5" s="1151"/>
      <c r="H5" s="1151"/>
      <c r="I5" s="1151"/>
      <c r="J5" s="1151"/>
      <c r="K5" s="1151"/>
      <c r="L5" s="1151"/>
      <c r="M5" s="1151"/>
      <c r="N5" s="1151"/>
      <c r="O5" s="1151"/>
      <c r="P5" s="1151"/>
      <c r="Q5" s="1151"/>
      <c r="R5" s="1151"/>
      <c r="S5" s="1151"/>
      <c r="T5" s="1151"/>
      <c r="U5" s="1151"/>
      <c r="V5" s="1151"/>
      <c r="W5" s="1151"/>
      <c r="X5" s="184"/>
    </row>
    <row r="7" spans="1:24">
      <c r="A7" s="1388" t="s">
        <v>21</v>
      </c>
      <c r="B7" s="1389"/>
      <c r="C7" s="1388" t="s">
        <v>20</v>
      </c>
      <c r="D7" s="1389"/>
      <c r="E7" s="1368" t="s">
        <v>12</v>
      </c>
      <c r="F7" s="1368"/>
      <c r="G7" s="1368"/>
      <c r="H7" s="1368"/>
      <c r="I7" s="1368"/>
      <c r="J7" s="1368"/>
      <c r="K7" s="1368"/>
      <c r="L7" s="1368"/>
      <c r="M7" s="1368"/>
      <c r="N7" s="1368" t="s">
        <v>13</v>
      </c>
      <c r="O7" s="1368"/>
      <c r="P7" s="1368"/>
      <c r="Q7" s="1368"/>
      <c r="R7" s="1368"/>
      <c r="S7" s="1368" t="s">
        <v>18</v>
      </c>
      <c r="T7" s="1368"/>
      <c r="U7" s="1368"/>
      <c r="V7" s="1368"/>
      <c r="W7" s="1368"/>
      <c r="X7" s="1368"/>
    </row>
    <row r="8" spans="1:24">
      <c r="A8" s="1390"/>
      <c r="B8" s="1391"/>
      <c r="C8" s="1390"/>
      <c r="D8" s="1391"/>
      <c r="E8" s="1369" t="s">
        <v>11</v>
      </c>
      <c r="F8" s="1370"/>
      <c r="G8" s="1371"/>
      <c r="H8" s="1369" t="s">
        <v>10</v>
      </c>
      <c r="I8" s="1370"/>
      <c r="J8" s="1371"/>
      <c r="K8" s="1369" t="s">
        <v>9</v>
      </c>
      <c r="L8" s="1370"/>
      <c r="M8" s="1371"/>
      <c r="N8" s="1368"/>
      <c r="O8" s="1368"/>
      <c r="P8" s="1368"/>
      <c r="Q8" s="1368"/>
      <c r="R8" s="1368"/>
      <c r="S8" s="1368"/>
      <c r="T8" s="1368"/>
      <c r="U8" s="1368"/>
      <c r="V8" s="1368"/>
      <c r="W8" s="1368"/>
      <c r="X8" s="1368"/>
    </row>
    <row r="9" spans="1:24">
      <c r="A9" s="1392" t="s">
        <v>22</v>
      </c>
      <c r="B9" s="1392" t="s">
        <v>23</v>
      </c>
      <c r="C9" s="1368" t="s">
        <v>0</v>
      </c>
      <c r="D9" s="1368" t="s">
        <v>1</v>
      </c>
      <c r="E9" s="1368" t="s">
        <v>2</v>
      </c>
      <c r="F9" s="1368" t="s">
        <v>3</v>
      </c>
      <c r="G9" s="1368" t="s">
        <v>4</v>
      </c>
      <c r="H9" s="1368" t="s">
        <v>2</v>
      </c>
      <c r="I9" s="1368" t="s">
        <v>3</v>
      </c>
      <c r="J9" s="1368" t="s">
        <v>4</v>
      </c>
      <c r="K9" s="1373" t="s">
        <v>2</v>
      </c>
      <c r="L9" s="1368" t="s">
        <v>3</v>
      </c>
      <c r="M9" s="1368" t="s">
        <v>4</v>
      </c>
      <c r="N9" s="1368" t="s">
        <v>6</v>
      </c>
      <c r="O9" s="1368" t="s">
        <v>7</v>
      </c>
      <c r="P9" s="1368" t="s">
        <v>5</v>
      </c>
      <c r="Q9" s="1368"/>
      <c r="R9" s="1372" t="s">
        <v>8</v>
      </c>
      <c r="S9" s="1368" t="s">
        <v>82</v>
      </c>
      <c r="T9" s="1368"/>
      <c r="U9" s="1368" t="s">
        <v>83</v>
      </c>
      <c r="V9" s="1368" t="s">
        <v>88</v>
      </c>
      <c r="W9" s="1368" t="s">
        <v>16</v>
      </c>
      <c r="X9" s="1368"/>
    </row>
    <row r="10" spans="1:24">
      <c r="A10" s="1393"/>
      <c r="B10" s="1393"/>
      <c r="C10" s="1368"/>
      <c r="D10" s="1368"/>
      <c r="E10" s="1368"/>
      <c r="F10" s="1368"/>
      <c r="G10" s="1368"/>
      <c r="H10" s="1368"/>
      <c r="I10" s="1368"/>
      <c r="J10" s="1368"/>
      <c r="K10" s="1373"/>
      <c r="L10" s="1368"/>
      <c r="M10" s="1368"/>
      <c r="N10" s="1368"/>
      <c r="O10" s="1368"/>
      <c r="P10" s="133" t="s">
        <v>0</v>
      </c>
      <c r="Q10" s="187" t="s">
        <v>1</v>
      </c>
      <c r="R10" s="1372"/>
      <c r="S10" s="133" t="s">
        <v>14</v>
      </c>
      <c r="T10" s="133" t="s">
        <v>15</v>
      </c>
      <c r="U10" s="1368"/>
      <c r="V10" s="1368"/>
      <c r="W10" s="133" t="s">
        <v>17</v>
      </c>
      <c r="X10" s="133"/>
    </row>
    <row r="11" spans="1:24" s="1" customFormat="1">
      <c r="A11" s="2">
        <v>1</v>
      </c>
      <c r="B11" s="2">
        <v>2</v>
      </c>
      <c r="C11" s="2">
        <v>3</v>
      </c>
      <c r="D11" s="2">
        <v>4</v>
      </c>
      <c r="E11" s="2">
        <v>5</v>
      </c>
      <c r="F11" s="2">
        <v>6</v>
      </c>
      <c r="G11" s="2">
        <v>7</v>
      </c>
      <c r="H11" s="2">
        <v>8</v>
      </c>
      <c r="I11" s="2">
        <v>9</v>
      </c>
      <c r="J11" s="2">
        <v>10</v>
      </c>
      <c r="K11" s="2">
        <v>11</v>
      </c>
      <c r="L11" s="2">
        <v>12</v>
      </c>
      <c r="M11" s="2">
        <v>13</v>
      </c>
      <c r="N11" s="2">
        <v>14</v>
      </c>
      <c r="O11" s="2">
        <v>15</v>
      </c>
      <c r="P11" s="2">
        <v>16</v>
      </c>
      <c r="Q11" s="189">
        <v>17</v>
      </c>
      <c r="R11" s="2">
        <v>18</v>
      </c>
      <c r="S11" s="2">
        <v>19</v>
      </c>
      <c r="T11" s="2">
        <v>20</v>
      </c>
      <c r="U11" s="2">
        <v>21</v>
      </c>
      <c r="V11" s="2">
        <v>22</v>
      </c>
      <c r="W11" s="2">
        <v>23</v>
      </c>
      <c r="X11" s="2">
        <v>24</v>
      </c>
    </row>
    <row r="12" spans="1:24" s="1" customFormat="1" ht="21">
      <c r="A12" s="190" t="s">
        <v>19</v>
      </c>
      <c r="B12" s="2"/>
      <c r="C12" s="2"/>
      <c r="D12" s="2"/>
      <c r="E12" s="2"/>
      <c r="F12" s="2"/>
      <c r="G12" s="2"/>
      <c r="H12" s="2"/>
      <c r="I12" s="2"/>
      <c r="J12" s="2"/>
      <c r="K12" s="188"/>
      <c r="L12" s="2"/>
      <c r="M12" s="2"/>
      <c r="N12" s="2"/>
      <c r="O12" s="2"/>
      <c r="P12" s="2"/>
      <c r="Q12" s="189"/>
      <c r="R12" s="2"/>
      <c r="S12" s="2"/>
      <c r="T12" s="2"/>
      <c r="U12" s="2"/>
      <c r="V12" s="2"/>
      <c r="W12" s="2"/>
      <c r="X12" s="2"/>
    </row>
    <row r="13" spans="1:24" s="1" customFormat="1" ht="66">
      <c r="A13" s="191" t="s">
        <v>44</v>
      </c>
      <c r="B13" s="192" t="s">
        <v>19</v>
      </c>
      <c r="C13" s="193" t="s">
        <v>54</v>
      </c>
      <c r="D13" s="194" t="s">
        <v>62</v>
      </c>
      <c r="E13" s="194" t="s">
        <v>61</v>
      </c>
      <c r="F13" s="194" t="s">
        <v>75</v>
      </c>
      <c r="G13" s="195">
        <v>39814</v>
      </c>
      <c r="H13" s="194" t="s">
        <v>59</v>
      </c>
      <c r="I13" s="193" t="s">
        <v>60</v>
      </c>
      <c r="J13" s="195">
        <v>38416</v>
      </c>
      <c r="K13" s="196" t="s">
        <v>89</v>
      </c>
      <c r="L13" s="10" t="s">
        <v>70</v>
      </c>
      <c r="M13" s="9" t="s">
        <v>56</v>
      </c>
      <c r="N13" s="197" t="s">
        <v>46</v>
      </c>
      <c r="O13" s="197" t="s">
        <v>47</v>
      </c>
      <c r="P13" s="197" t="s">
        <v>24</v>
      </c>
      <c r="Q13" s="10" t="s">
        <v>55</v>
      </c>
      <c r="R13" s="9" t="s">
        <v>35</v>
      </c>
      <c r="S13" s="198">
        <v>31.91</v>
      </c>
      <c r="T13" s="198">
        <v>31.91</v>
      </c>
      <c r="U13" s="198"/>
      <c r="V13" s="198"/>
      <c r="W13" s="198"/>
      <c r="X13" s="198"/>
    </row>
    <row r="14" spans="1:24" s="1" customFormat="1" ht="66">
      <c r="A14" s="191" t="s">
        <v>44</v>
      </c>
      <c r="B14" s="192" t="s">
        <v>19</v>
      </c>
      <c r="C14" s="193" t="s">
        <v>54</v>
      </c>
      <c r="D14" s="194" t="s">
        <v>62</v>
      </c>
      <c r="E14" s="194" t="s">
        <v>61</v>
      </c>
      <c r="F14" s="194" t="s">
        <v>75</v>
      </c>
      <c r="G14" s="195">
        <v>39814</v>
      </c>
      <c r="H14" s="194" t="s">
        <v>59</v>
      </c>
      <c r="I14" s="193" t="s">
        <v>60</v>
      </c>
      <c r="J14" s="195">
        <v>38416</v>
      </c>
      <c r="K14" s="196" t="s">
        <v>89</v>
      </c>
      <c r="L14" s="10" t="s">
        <v>70</v>
      </c>
      <c r="M14" s="9" t="s">
        <v>56</v>
      </c>
      <c r="N14" s="197" t="s">
        <v>46</v>
      </c>
      <c r="O14" s="197" t="s">
        <v>47</v>
      </c>
      <c r="P14" s="197" t="s">
        <v>24</v>
      </c>
      <c r="Q14" s="10" t="s">
        <v>55</v>
      </c>
      <c r="R14" s="9" t="s">
        <v>36</v>
      </c>
      <c r="S14" s="198">
        <v>9.64</v>
      </c>
      <c r="T14" s="198">
        <v>9.64</v>
      </c>
      <c r="U14" s="198"/>
      <c r="V14" s="198"/>
      <c r="W14" s="198"/>
      <c r="X14" s="198"/>
    </row>
    <row r="15" spans="1:24" s="1" customFormat="1" ht="52.8">
      <c r="A15" s="191" t="s">
        <v>44</v>
      </c>
      <c r="B15" s="192" t="s">
        <v>19</v>
      </c>
      <c r="C15" s="193" t="s">
        <v>54</v>
      </c>
      <c r="D15" s="194" t="s">
        <v>62</v>
      </c>
      <c r="E15" s="194" t="s">
        <v>61</v>
      </c>
      <c r="F15" s="194" t="s">
        <v>75</v>
      </c>
      <c r="G15" s="195">
        <v>39814</v>
      </c>
      <c r="H15" s="194" t="s">
        <v>59</v>
      </c>
      <c r="I15" s="193" t="s">
        <v>60</v>
      </c>
      <c r="J15" s="195">
        <v>38416</v>
      </c>
      <c r="K15" s="196" t="s">
        <v>64</v>
      </c>
      <c r="L15" s="9" t="s">
        <v>63</v>
      </c>
      <c r="M15" s="9" t="s">
        <v>57</v>
      </c>
      <c r="N15" s="197" t="s">
        <v>46</v>
      </c>
      <c r="O15" s="197" t="s">
        <v>47</v>
      </c>
      <c r="P15" s="197" t="s">
        <v>25</v>
      </c>
      <c r="Q15" s="10" t="s">
        <v>53</v>
      </c>
      <c r="R15" s="9" t="s">
        <v>37</v>
      </c>
      <c r="S15" s="198">
        <v>1507.98</v>
      </c>
      <c r="T15" s="198">
        <v>1507.98</v>
      </c>
      <c r="U15" s="198"/>
      <c r="V15" s="198"/>
      <c r="W15" s="198"/>
      <c r="X15" s="198"/>
    </row>
    <row r="16" spans="1:24" s="1" customFormat="1" ht="52.8">
      <c r="A16" s="191" t="s">
        <v>44</v>
      </c>
      <c r="B16" s="192" t="s">
        <v>19</v>
      </c>
      <c r="C16" s="193" t="s">
        <v>54</v>
      </c>
      <c r="D16" s="194" t="s">
        <v>62</v>
      </c>
      <c r="E16" s="194" t="s">
        <v>61</v>
      </c>
      <c r="F16" s="194" t="s">
        <v>75</v>
      </c>
      <c r="G16" s="195">
        <v>39814</v>
      </c>
      <c r="H16" s="194" t="s">
        <v>59</v>
      </c>
      <c r="I16" s="193" t="s">
        <v>60</v>
      </c>
      <c r="J16" s="195">
        <v>38416</v>
      </c>
      <c r="K16" s="196" t="s">
        <v>64</v>
      </c>
      <c r="L16" s="9" t="s">
        <v>63</v>
      </c>
      <c r="M16" s="9" t="s">
        <v>57</v>
      </c>
      <c r="N16" s="197" t="s">
        <v>46</v>
      </c>
      <c r="O16" s="197" t="s">
        <v>47</v>
      </c>
      <c r="P16" s="197" t="s">
        <v>25</v>
      </c>
      <c r="Q16" s="10" t="s">
        <v>53</v>
      </c>
      <c r="R16" s="9" t="s">
        <v>36</v>
      </c>
      <c r="S16" s="198">
        <v>341.7</v>
      </c>
      <c r="T16" s="198">
        <v>341.7</v>
      </c>
      <c r="U16" s="198"/>
      <c r="V16" s="198"/>
      <c r="W16" s="198"/>
      <c r="X16" s="198"/>
    </row>
    <row r="17" spans="1:24" s="1" customFormat="1" ht="66">
      <c r="A17" s="1380" t="s">
        <v>44</v>
      </c>
      <c r="B17" s="1382" t="s">
        <v>19</v>
      </c>
      <c r="C17" s="1384" t="s">
        <v>54</v>
      </c>
      <c r="D17" s="1374" t="s">
        <v>62</v>
      </c>
      <c r="E17" s="1378" t="s">
        <v>61</v>
      </c>
      <c r="F17" s="1374" t="s">
        <v>75</v>
      </c>
      <c r="G17" s="1394">
        <v>39814</v>
      </c>
      <c r="H17" s="1378" t="s">
        <v>59</v>
      </c>
      <c r="I17" s="1384" t="s">
        <v>60</v>
      </c>
      <c r="J17" s="1394">
        <v>38416</v>
      </c>
      <c r="K17" s="199" t="s">
        <v>90</v>
      </c>
      <c r="L17" s="13" t="s">
        <v>80</v>
      </c>
      <c r="M17" s="11" t="s">
        <v>56</v>
      </c>
      <c r="N17" s="1396" t="s">
        <v>46</v>
      </c>
      <c r="O17" s="1396" t="s">
        <v>50</v>
      </c>
      <c r="P17" s="1396" t="s">
        <v>26</v>
      </c>
      <c r="Q17" s="1398" t="s">
        <v>55</v>
      </c>
      <c r="R17" s="1396" t="s">
        <v>35</v>
      </c>
      <c r="S17" s="1376">
        <v>1339.46</v>
      </c>
      <c r="T17" s="1376">
        <v>1118.3</v>
      </c>
      <c r="U17" s="1376">
        <v>1273</v>
      </c>
      <c r="V17" s="1376">
        <v>1273</v>
      </c>
      <c r="W17" s="1376">
        <v>1273</v>
      </c>
      <c r="X17" s="1376"/>
    </row>
    <row r="18" spans="1:24" s="1" customFormat="1" ht="41.4">
      <c r="A18" s="1381"/>
      <c r="B18" s="1383"/>
      <c r="C18" s="1385"/>
      <c r="D18" s="1375"/>
      <c r="E18" s="1379"/>
      <c r="F18" s="1375"/>
      <c r="G18" s="1395"/>
      <c r="H18" s="1379"/>
      <c r="I18" s="1385"/>
      <c r="J18" s="1395"/>
      <c r="K18" s="200" t="s">
        <v>91</v>
      </c>
      <c r="L18" s="14" t="s">
        <v>81</v>
      </c>
      <c r="M18" s="12" t="s">
        <v>58</v>
      </c>
      <c r="N18" s="1397"/>
      <c r="O18" s="1397"/>
      <c r="P18" s="1397"/>
      <c r="Q18" s="1399"/>
      <c r="R18" s="1397"/>
      <c r="S18" s="1377"/>
      <c r="T18" s="1377"/>
      <c r="U18" s="1377"/>
      <c r="V18" s="1377"/>
      <c r="W18" s="1377"/>
      <c r="X18" s="1377"/>
    </row>
    <row r="19" spans="1:24" s="1" customFormat="1" ht="41.4">
      <c r="A19" s="191" t="s">
        <v>44</v>
      </c>
      <c r="B19" s="192" t="s">
        <v>19</v>
      </c>
      <c r="C19" s="193" t="s">
        <v>54</v>
      </c>
      <c r="D19" s="194" t="s">
        <v>62</v>
      </c>
      <c r="E19" s="194" t="s">
        <v>61</v>
      </c>
      <c r="F19" s="194" t="s">
        <v>75</v>
      </c>
      <c r="G19" s="195">
        <v>39814</v>
      </c>
      <c r="H19" s="194" t="s">
        <v>59</v>
      </c>
      <c r="I19" s="193" t="s">
        <v>60</v>
      </c>
      <c r="J19" s="195">
        <v>38416</v>
      </c>
      <c r="K19" s="200" t="s">
        <v>73</v>
      </c>
      <c r="L19" s="14" t="s">
        <v>76</v>
      </c>
      <c r="M19" s="12" t="s">
        <v>58</v>
      </c>
      <c r="N19" s="197" t="s">
        <v>46</v>
      </c>
      <c r="O19" s="197" t="s">
        <v>50</v>
      </c>
      <c r="P19" s="197" t="s">
        <v>26</v>
      </c>
      <c r="Q19" s="10" t="s">
        <v>55</v>
      </c>
      <c r="R19" s="9" t="s">
        <v>38</v>
      </c>
      <c r="S19" s="198">
        <v>2333.12</v>
      </c>
      <c r="T19" s="198">
        <v>2314.0300000000002</v>
      </c>
      <c r="U19" s="198">
        <v>2333.12</v>
      </c>
      <c r="V19" s="198">
        <v>2333.12</v>
      </c>
      <c r="W19" s="198">
        <v>2333.12</v>
      </c>
      <c r="X19" s="198"/>
    </row>
    <row r="20" spans="1:24" s="1" customFormat="1" ht="52.8">
      <c r="A20" s="191" t="s">
        <v>44</v>
      </c>
      <c r="B20" s="192" t="s">
        <v>19</v>
      </c>
      <c r="C20" s="193" t="s">
        <v>54</v>
      </c>
      <c r="D20" s="194" t="s">
        <v>62</v>
      </c>
      <c r="E20" s="194" t="s">
        <v>61</v>
      </c>
      <c r="F20" s="194" t="s">
        <v>75</v>
      </c>
      <c r="G20" s="195">
        <v>39814</v>
      </c>
      <c r="H20" s="194" t="s">
        <v>59</v>
      </c>
      <c r="I20" s="193" t="s">
        <v>60</v>
      </c>
      <c r="J20" s="195">
        <v>38416</v>
      </c>
      <c r="K20" s="196" t="s">
        <v>64</v>
      </c>
      <c r="L20" s="9" t="s">
        <v>63</v>
      </c>
      <c r="M20" s="9" t="s">
        <v>57</v>
      </c>
      <c r="N20" s="197" t="s">
        <v>46</v>
      </c>
      <c r="O20" s="197" t="s">
        <v>50</v>
      </c>
      <c r="P20" s="197" t="s">
        <v>26</v>
      </c>
      <c r="Q20" s="10" t="s">
        <v>55</v>
      </c>
      <c r="R20" s="9" t="s">
        <v>36</v>
      </c>
      <c r="S20" s="198">
        <v>230.66</v>
      </c>
      <c r="T20" s="198">
        <v>194.35</v>
      </c>
      <c r="U20" s="198">
        <v>230.66</v>
      </c>
      <c r="V20" s="198">
        <v>230.66</v>
      </c>
      <c r="W20" s="198">
        <v>230.66</v>
      </c>
      <c r="X20" s="198"/>
    </row>
    <row r="21" spans="1:24" s="1" customFormat="1" ht="41.4">
      <c r="A21" s="191" t="s">
        <v>44</v>
      </c>
      <c r="B21" s="192" t="s">
        <v>19</v>
      </c>
      <c r="C21" s="193" t="s">
        <v>54</v>
      </c>
      <c r="D21" s="194" t="s">
        <v>62</v>
      </c>
      <c r="E21" s="194" t="s">
        <v>61</v>
      </c>
      <c r="F21" s="194" t="s">
        <v>75</v>
      </c>
      <c r="G21" s="195">
        <v>39814</v>
      </c>
      <c r="H21" s="194" t="s">
        <v>59</v>
      </c>
      <c r="I21" s="193" t="s">
        <v>60</v>
      </c>
      <c r="J21" s="195">
        <v>38416</v>
      </c>
      <c r="K21" s="196" t="s">
        <v>72</v>
      </c>
      <c r="L21" s="10" t="s">
        <v>78</v>
      </c>
      <c r="M21" s="9" t="s">
        <v>58</v>
      </c>
      <c r="N21" s="197" t="s">
        <v>46</v>
      </c>
      <c r="O21" s="197" t="s">
        <v>50</v>
      </c>
      <c r="P21" s="197" t="s">
        <v>26</v>
      </c>
      <c r="Q21" s="10" t="s">
        <v>55</v>
      </c>
      <c r="R21" s="9" t="s">
        <v>39</v>
      </c>
      <c r="S21" s="198">
        <v>5828.48</v>
      </c>
      <c r="T21" s="198">
        <v>5715.33</v>
      </c>
      <c r="U21" s="198">
        <v>6532.61</v>
      </c>
      <c r="V21" s="198">
        <v>6534.6</v>
      </c>
      <c r="W21" s="198">
        <v>6534.6</v>
      </c>
      <c r="X21" s="198"/>
    </row>
    <row r="22" spans="1:24" s="1" customFormat="1" ht="41.4">
      <c r="A22" s="191" t="s">
        <v>44</v>
      </c>
      <c r="B22" s="192" t="s">
        <v>19</v>
      </c>
      <c r="C22" s="193" t="s">
        <v>54</v>
      </c>
      <c r="D22" s="194" t="s">
        <v>62</v>
      </c>
      <c r="E22" s="194" t="s">
        <v>61</v>
      </c>
      <c r="F22" s="194" t="s">
        <v>75</v>
      </c>
      <c r="G22" s="195">
        <v>39814</v>
      </c>
      <c r="H22" s="194" t="s">
        <v>59</v>
      </c>
      <c r="I22" s="193" t="s">
        <v>60</v>
      </c>
      <c r="J22" s="195">
        <v>38416</v>
      </c>
      <c r="K22" s="196" t="s">
        <v>72</v>
      </c>
      <c r="L22" s="10" t="s">
        <v>76</v>
      </c>
      <c r="M22" s="9" t="s">
        <v>58</v>
      </c>
      <c r="N22" s="197" t="s">
        <v>46</v>
      </c>
      <c r="O22" s="197" t="s">
        <v>50</v>
      </c>
      <c r="P22" s="197" t="s">
        <v>26</v>
      </c>
      <c r="Q22" s="10" t="s">
        <v>55</v>
      </c>
      <c r="R22" s="9" t="s">
        <v>40</v>
      </c>
      <c r="S22" s="198">
        <v>65</v>
      </c>
      <c r="T22" s="198">
        <v>65</v>
      </c>
      <c r="U22" s="198">
        <v>78.37</v>
      </c>
      <c r="V22" s="198">
        <v>78.37</v>
      </c>
      <c r="W22" s="198">
        <v>78.37</v>
      </c>
      <c r="X22" s="198"/>
    </row>
    <row r="23" spans="1:24" s="1" customFormat="1" ht="41.4">
      <c r="A23" s="191" t="s">
        <v>44</v>
      </c>
      <c r="B23" s="192" t="s">
        <v>19</v>
      </c>
      <c r="C23" s="193" t="s">
        <v>54</v>
      </c>
      <c r="D23" s="194" t="s">
        <v>62</v>
      </c>
      <c r="E23" s="194" t="s">
        <v>61</v>
      </c>
      <c r="F23" s="194" t="s">
        <v>75</v>
      </c>
      <c r="G23" s="195">
        <v>39814</v>
      </c>
      <c r="H23" s="194" t="s">
        <v>59</v>
      </c>
      <c r="I23" s="193" t="s">
        <v>60</v>
      </c>
      <c r="J23" s="195">
        <v>38416</v>
      </c>
      <c r="K23" s="196" t="s">
        <v>72</v>
      </c>
      <c r="L23" s="10" t="s">
        <v>76</v>
      </c>
      <c r="M23" s="9" t="s">
        <v>58</v>
      </c>
      <c r="N23" s="197" t="s">
        <v>46</v>
      </c>
      <c r="O23" s="197" t="s">
        <v>50</v>
      </c>
      <c r="P23" s="197" t="s">
        <v>26</v>
      </c>
      <c r="Q23" s="10" t="s">
        <v>55</v>
      </c>
      <c r="R23" s="9" t="s">
        <v>41</v>
      </c>
      <c r="S23" s="198">
        <v>54.59</v>
      </c>
      <c r="T23" s="198">
        <v>54.59</v>
      </c>
      <c r="U23" s="198">
        <v>85.67</v>
      </c>
      <c r="V23" s="198">
        <v>85.67</v>
      </c>
      <c r="W23" s="198">
        <v>85.67</v>
      </c>
      <c r="X23" s="198"/>
    </row>
    <row r="24" spans="1:24" s="1" customFormat="1" ht="52.8">
      <c r="A24" s="191" t="s">
        <v>44</v>
      </c>
      <c r="B24" s="192" t="s">
        <v>19</v>
      </c>
      <c r="C24" s="193" t="s">
        <v>54</v>
      </c>
      <c r="D24" s="194" t="s">
        <v>62</v>
      </c>
      <c r="E24" s="194" t="s">
        <v>61</v>
      </c>
      <c r="F24" s="194" t="s">
        <v>75</v>
      </c>
      <c r="G24" s="195">
        <v>39814</v>
      </c>
      <c r="H24" s="194" t="s">
        <v>59</v>
      </c>
      <c r="I24" s="193" t="s">
        <v>60</v>
      </c>
      <c r="J24" s="195">
        <v>38416</v>
      </c>
      <c r="K24" s="172" t="s">
        <v>64</v>
      </c>
      <c r="L24" s="7" t="s">
        <v>63</v>
      </c>
      <c r="M24" s="7" t="s">
        <v>57</v>
      </c>
      <c r="N24" s="201" t="s">
        <v>46</v>
      </c>
      <c r="O24" s="201" t="s">
        <v>50</v>
      </c>
      <c r="P24" s="201" t="s">
        <v>27</v>
      </c>
      <c r="Q24" s="4" t="s">
        <v>53</v>
      </c>
      <c r="R24" s="3" t="s">
        <v>37</v>
      </c>
      <c r="S24" s="198">
        <v>26183.81</v>
      </c>
      <c r="T24" s="198">
        <v>26183.759999999998</v>
      </c>
      <c r="U24" s="198">
        <v>25560.71</v>
      </c>
      <c r="V24" s="198">
        <v>25560.71</v>
      </c>
      <c r="W24" s="198">
        <v>25560.71</v>
      </c>
      <c r="X24" s="198"/>
    </row>
    <row r="25" spans="1:24" s="1" customFormat="1" ht="52.8">
      <c r="A25" s="191" t="s">
        <v>44</v>
      </c>
      <c r="B25" s="192" t="s">
        <v>19</v>
      </c>
      <c r="C25" s="193" t="s">
        <v>54</v>
      </c>
      <c r="D25" s="194" t="s">
        <v>62</v>
      </c>
      <c r="E25" s="194" t="s">
        <v>61</v>
      </c>
      <c r="F25" s="194" t="s">
        <v>75</v>
      </c>
      <c r="G25" s="195">
        <v>39814</v>
      </c>
      <c r="H25" s="194" t="s">
        <v>59</v>
      </c>
      <c r="I25" s="193" t="s">
        <v>60</v>
      </c>
      <c r="J25" s="195">
        <v>38416</v>
      </c>
      <c r="K25" s="173" t="s">
        <v>64</v>
      </c>
      <c r="L25" s="3" t="s">
        <v>63</v>
      </c>
      <c r="M25" s="3" t="s">
        <v>57</v>
      </c>
      <c r="N25" s="201" t="s">
        <v>46</v>
      </c>
      <c r="O25" s="201" t="s">
        <v>50</v>
      </c>
      <c r="P25" s="201" t="s">
        <v>27</v>
      </c>
      <c r="Q25" s="4" t="s">
        <v>53</v>
      </c>
      <c r="R25" s="3" t="s">
        <v>36</v>
      </c>
      <c r="S25" s="198">
        <v>7722.97</v>
      </c>
      <c r="T25" s="198">
        <v>7722.96</v>
      </c>
      <c r="U25" s="198">
        <v>7719.31</v>
      </c>
      <c r="V25" s="198">
        <v>7719.31</v>
      </c>
      <c r="W25" s="198">
        <v>7719.31</v>
      </c>
      <c r="X25" s="198"/>
    </row>
    <row r="26" spans="1:24" s="1" customFormat="1" ht="52.8">
      <c r="A26" s="191" t="s">
        <v>44</v>
      </c>
      <c r="B26" s="192" t="s">
        <v>19</v>
      </c>
      <c r="C26" s="193" t="s">
        <v>54</v>
      </c>
      <c r="D26" s="194" t="s">
        <v>62</v>
      </c>
      <c r="E26" s="194" t="s">
        <v>61</v>
      </c>
      <c r="F26" s="194" t="s">
        <v>75</v>
      </c>
      <c r="G26" s="195">
        <v>39814</v>
      </c>
      <c r="H26" s="194" t="s">
        <v>59</v>
      </c>
      <c r="I26" s="193" t="s">
        <v>60</v>
      </c>
      <c r="J26" s="195">
        <v>38416</v>
      </c>
      <c r="K26" s="173" t="s">
        <v>64</v>
      </c>
      <c r="L26" s="3" t="s">
        <v>63</v>
      </c>
      <c r="M26" s="3" t="s">
        <v>57</v>
      </c>
      <c r="N26" s="201" t="s">
        <v>46</v>
      </c>
      <c r="O26" s="201" t="s">
        <v>50</v>
      </c>
      <c r="P26" s="201" t="s">
        <v>27</v>
      </c>
      <c r="Q26" s="4" t="s">
        <v>53</v>
      </c>
      <c r="R26" s="3" t="s">
        <v>42</v>
      </c>
      <c r="S26" s="198">
        <v>356.01</v>
      </c>
      <c r="T26" s="198">
        <v>356.01</v>
      </c>
      <c r="U26" s="198"/>
      <c r="V26" s="198"/>
      <c r="W26" s="198"/>
      <c r="X26" s="198"/>
    </row>
    <row r="27" spans="1:24" s="1" customFormat="1" ht="66">
      <c r="A27" s="191" t="s">
        <v>44</v>
      </c>
      <c r="B27" s="192" t="s">
        <v>19</v>
      </c>
      <c r="C27" s="193" t="s">
        <v>54</v>
      </c>
      <c r="D27" s="194" t="s">
        <v>62</v>
      </c>
      <c r="E27" s="194" t="s">
        <v>61</v>
      </c>
      <c r="F27" s="194" t="s">
        <v>75</v>
      </c>
      <c r="G27" s="195">
        <v>39814</v>
      </c>
      <c r="H27" s="194" t="s">
        <v>59</v>
      </c>
      <c r="I27" s="193" t="s">
        <v>60</v>
      </c>
      <c r="J27" s="195">
        <v>38416</v>
      </c>
      <c r="K27" s="196" t="s">
        <v>71</v>
      </c>
      <c r="L27" s="10" t="s">
        <v>70</v>
      </c>
      <c r="M27" s="9" t="s">
        <v>56</v>
      </c>
      <c r="N27" s="201" t="s">
        <v>46</v>
      </c>
      <c r="O27" s="201" t="s">
        <v>50</v>
      </c>
      <c r="P27" s="201" t="s">
        <v>24</v>
      </c>
      <c r="Q27" s="4" t="s">
        <v>55</v>
      </c>
      <c r="R27" s="3" t="s">
        <v>35</v>
      </c>
      <c r="S27" s="198"/>
      <c r="T27" s="198"/>
      <c r="U27" s="198">
        <v>31.91</v>
      </c>
      <c r="V27" s="198">
        <v>31.91</v>
      </c>
      <c r="W27" s="198">
        <v>31.91</v>
      </c>
      <c r="X27" s="198"/>
    </row>
    <row r="28" spans="1:24" s="1" customFormat="1" ht="66">
      <c r="A28" s="191" t="s">
        <v>44</v>
      </c>
      <c r="B28" s="192" t="s">
        <v>19</v>
      </c>
      <c r="C28" s="193" t="s">
        <v>54</v>
      </c>
      <c r="D28" s="194" t="s">
        <v>62</v>
      </c>
      <c r="E28" s="194" t="s">
        <v>61</v>
      </c>
      <c r="F28" s="194" t="s">
        <v>75</v>
      </c>
      <c r="G28" s="195">
        <v>39814</v>
      </c>
      <c r="H28" s="194" t="s">
        <v>59</v>
      </c>
      <c r="I28" s="193" t="s">
        <v>60</v>
      </c>
      <c r="J28" s="195">
        <v>38416</v>
      </c>
      <c r="K28" s="196" t="s">
        <v>71</v>
      </c>
      <c r="L28" s="10" t="s">
        <v>70</v>
      </c>
      <c r="M28" s="9" t="s">
        <v>56</v>
      </c>
      <c r="N28" s="201" t="s">
        <v>46</v>
      </c>
      <c r="O28" s="201" t="s">
        <v>50</v>
      </c>
      <c r="P28" s="201" t="s">
        <v>24</v>
      </c>
      <c r="Q28" s="4" t="s">
        <v>55</v>
      </c>
      <c r="R28" s="3" t="s">
        <v>36</v>
      </c>
      <c r="S28" s="198"/>
      <c r="T28" s="198"/>
      <c r="U28" s="198">
        <v>9.64</v>
      </c>
      <c r="V28" s="198">
        <v>9.64</v>
      </c>
      <c r="W28" s="198">
        <v>9.64</v>
      </c>
      <c r="X28" s="198"/>
    </row>
    <row r="29" spans="1:24" s="1" customFormat="1" ht="52.8">
      <c r="A29" s="191" t="s">
        <v>44</v>
      </c>
      <c r="B29" s="192" t="s">
        <v>19</v>
      </c>
      <c r="C29" s="193" t="s">
        <v>54</v>
      </c>
      <c r="D29" s="194" t="s">
        <v>62</v>
      </c>
      <c r="E29" s="194" t="s">
        <v>61</v>
      </c>
      <c r="F29" s="194" t="s">
        <v>75</v>
      </c>
      <c r="G29" s="195">
        <v>39814</v>
      </c>
      <c r="H29" s="194" t="s">
        <v>59</v>
      </c>
      <c r="I29" s="193" t="s">
        <v>60</v>
      </c>
      <c r="J29" s="195">
        <v>38416</v>
      </c>
      <c r="K29" s="173" t="s">
        <v>64</v>
      </c>
      <c r="L29" s="3" t="s">
        <v>63</v>
      </c>
      <c r="M29" s="3" t="s">
        <v>57</v>
      </c>
      <c r="N29" s="201" t="s">
        <v>46</v>
      </c>
      <c r="O29" s="201" t="s">
        <v>50</v>
      </c>
      <c r="P29" s="201" t="s">
        <v>25</v>
      </c>
      <c r="Q29" s="4" t="s">
        <v>53</v>
      </c>
      <c r="R29" s="3" t="s">
        <v>37</v>
      </c>
      <c r="S29" s="198"/>
      <c r="T29" s="198"/>
      <c r="U29" s="198">
        <v>1192</v>
      </c>
      <c r="V29" s="198">
        <v>1192</v>
      </c>
      <c r="W29" s="198">
        <v>1192</v>
      </c>
      <c r="X29" s="198"/>
    </row>
    <row r="30" spans="1:24" ht="52.8">
      <c r="A30" s="191" t="s">
        <v>44</v>
      </c>
      <c r="B30" s="192" t="s">
        <v>19</v>
      </c>
      <c r="C30" s="175" t="s">
        <v>54</v>
      </c>
      <c r="D30" s="194" t="s">
        <v>62</v>
      </c>
      <c r="E30" s="194" t="s">
        <v>61</v>
      </c>
      <c r="F30" s="194" t="s">
        <v>75</v>
      </c>
      <c r="G30" s="195">
        <v>39814</v>
      </c>
      <c r="H30" s="194" t="s">
        <v>59</v>
      </c>
      <c r="I30" s="193" t="s">
        <v>60</v>
      </c>
      <c r="J30" s="195">
        <v>38416</v>
      </c>
      <c r="K30" s="202" t="s">
        <v>64</v>
      </c>
      <c r="L30" s="5" t="s">
        <v>63</v>
      </c>
      <c r="M30" s="5" t="s">
        <v>57</v>
      </c>
      <c r="N30" s="201" t="s">
        <v>46</v>
      </c>
      <c r="O30" s="201" t="s">
        <v>50</v>
      </c>
      <c r="P30" s="201" t="s">
        <v>25</v>
      </c>
      <c r="Q30" s="4" t="s">
        <v>53</v>
      </c>
      <c r="R30" s="3" t="s">
        <v>36</v>
      </c>
      <c r="S30" s="198"/>
      <c r="T30" s="198"/>
      <c r="U30" s="198">
        <v>360</v>
      </c>
      <c r="V30" s="198">
        <v>360</v>
      </c>
      <c r="W30" s="198">
        <v>360</v>
      </c>
      <c r="X30" s="198"/>
    </row>
    <row r="31" spans="1:24" ht="66">
      <c r="A31" s="191" t="s">
        <v>44</v>
      </c>
      <c r="B31" s="192" t="s">
        <v>19</v>
      </c>
      <c r="C31" s="193" t="s">
        <v>54</v>
      </c>
      <c r="D31" s="194" t="s">
        <v>62</v>
      </c>
      <c r="E31" s="194" t="s">
        <v>61</v>
      </c>
      <c r="F31" s="194" t="s">
        <v>75</v>
      </c>
      <c r="G31" s="195">
        <v>39814</v>
      </c>
      <c r="H31" s="194" t="s">
        <v>59</v>
      </c>
      <c r="I31" s="193" t="s">
        <v>60</v>
      </c>
      <c r="J31" s="195">
        <v>38416</v>
      </c>
      <c r="K31" s="196" t="s">
        <v>71</v>
      </c>
      <c r="L31" s="10" t="s">
        <v>70</v>
      </c>
      <c r="M31" s="9" t="s">
        <v>56</v>
      </c>
      <c r="N31" s="201" t="s">
        <v>46</v>
      </c>
      <c r="O31" s="201" t="s">
        <v>50</v>
      </c>
      <c r="P31" s="201" t="s">
        <v>28</v>
      </c>
      <c r="Q31" s="4" t="s">
        <v>55</v>
      </c>
      <c r="R31" s="3" t="s">
        <v>35</v>
      </c>
      <c r="S31" s="198">
        <v>95.74</v>
      </c>
      <c r="T31" s="198">
        <v>68.45</v>
      </c>
      <c r="U31" s="198">
        <v>63.83</v>
      </c>
      <c r="V31" s="198">
        <v>63.83</v>
      </c>
      <c r="W31" s="198">
        <v>63.83</v>
      </c>
      <c r="X31" s="198"/>
    </row>
    <row r="32" spans="1:24" ht="66">
      <c r="A32" s="191" t="s">
        <v>44</v>
      </c>
      <c r="B32" s="192" t="s">
        <v>19</v>
      </c>
      <c r="C32" s="193" t="s">
        <v>54</v>
      </c>
      <c r="D32" s="194" t="s">
        <v>62</v>
      </c>
      <c r="E32" s="194" t="s">
        <v>61</v>
      </c>
      <c r="F32" s="194" t="s">
        <v>75</v>
      </c>
      <c r="G32" s="195">
        <v>39814</v>
      </c>
      <c r="H32" s="194" t="s">
        <v>59</v>
      </c>
      <c r="I32" s="193" t="s">
        <v>60</v>
      </c>
      <c r="J32" s="195">
        <v>38416</v>
      </c>
      <c r="K32" s="196" t="s">
        <v>71</v>
      </c>
      <c r="L32" s="10" t="s">
        <v>70</v>
      </c>
      <c r="M32" s="9" t="s">
        <v>56</v>
      </c>
      <c r="N32" s="201" t="s">
        <v>46</v>
      </c>
      <c r="O32" s="201" t="s">
        <v>50</v>
      </c>
      <c r="P32" s="201" t="s">
        <v>28</v>
      </c>
      <c r="Q32" s="4" t="s">
        <v>55</v>
      </c>
      <c r="R32" s="3" t="s">
        <v>36</v>
      </c>
      <c r="S32" s="198">
        <v>28.94</v>
      </c>
      <c r="T32" s="198">
        <v>20.67</v>
      </c>
      <c r="U32" s="198">
        <v>19.28</v>
      </c>
      <c r="V32" s="198">
        <v>19.28</v>
      </c>
      <c r="W32" s="198">
        <v>19.28</v>
      </c>
      <c r="X32" s="198"/>
    </row>
    <row r="33" spans="1:24" ht="52.8">
      <c r="A33" s="191" t="s">
        <v>44</v>
      </c>
      <c r="B33" s="192" t="s">
        <v>19</v>
      </c>
      <c r="C33" s="193" t="s">
        <v>54</v>
      </c>
      <c r="D33" s="194" t="s">
        <v>62</v>
      </c>
      <c r="E33" s="194" t="s">
        <v>61</v>
      </c>
      <c r="F33" s="194" t="s">
        <v>75</v>
      </c>
      <c r="G33" s="195">
        <v>39814</v>
      </c>
      <c r="H33" s="194" t="s">
        <v>59</v>
      </c>
      <c r="I33" s="193" t="s">
        <v>60</v>
      </c>
      <c r="J33" s="195">
        <v>38416</v>
      </c>
      <c r="K33" s="196" t="s">
        <v>64</v>
      </c>
      <c r="L33" s="9" t="s">
        <v>63</v>
      </c>
      <c r="M33" s="9" t="s">
        <v>57</v>
      </c>
      <c r="N33" s="201" t="s">
        <v>46</v>
      </c>
      <c r="O33" s="201" t="s">
        <v>50</v>
      </c>
      <c r="P33" s="201" t="s">
        <v>29</v>
      </c>
      <c r="Q33" s="4" t="s">
        <v>53</v>
      </c>
      <c r="R33" s="3" t="s">
        <v>37</v>
      </c>
      <c r="S33" s="198">
        <v>2185.2800000000002</v>
      </c>
      <c r="T33" s="198">
        <v>2185.2800000000002</v>
      </c>
      <c r="U33" s="198">
        <v>1555.42</v>
      </c>
      <c r="V33" s="198">
        <v>1555.42</v>
      </c>
      <c r="W33" s="198">
        <v>1555.42</v>
      </c>
      <c r="X33" s="198"/>
    </row>
    <row r="34" spans="1:24" ht="52.8">
      <c r="A34" s="191" t="s">
        <v>44</v>
      </c>
      <c r="B34" s="192" t="s">
        <v>19</v>
      </c>
      <c r="C34" s="193" t="s">
        <v>54</v>
      </c>
      <c r="D34" s="194" t="s">
        <v>62</v>
      </c>
      <c r="E34" s="194" t="s">
        <v>61</v>
      </c>
      <c r="F34" s="194" t="s">
        <v>75</v>
      </c>
      <c r="G34" s="195">
        <v>39814</v>
      </c>
      <c r="H34" s="194" t="s">
        <v>59</v>
      </c>
      <c r="I34" s="193" t="s">
        <v>60</v>
      </c>
      <c r="J34" s="195">
        <v>38416</v>
      </c>
      <c r="K34" s="199" t="s">
        <v>64</v>
      </c>
      <c r="L34" s="11" t="s">
        <v>63</v>
      </c>
      <c r="M34" s="11" t="s">
        <v>57</v>
      </c>
      <c r="N34" s="201" t="s">
        <v>46</v>
      </c>
      <c r="O34" s="201" t="s">
        <v>50</v>
      </c>
      <c r="P34" s="201" t="s">
        <v>29</v>
      </c>
      <c r="Q34" s="4" t="s">
        <v>53</v>
      </c>
      <c r="R34" s="3" t="s">
        <v>36</v>
      </c>
      <c r="S34" s="198">
        <v>572.96</v>
      </c>
      <c r="T34" s="198">
        <v>572.96</v>
      </c>
      <c r="U34" s="198">
        <v>469.74</v>
      </c>
      <c r="V34" s="198">
        <v>469.74</v>
      </c>
      <c r="W34" s="198">
        <v>469.74</v>
      </c>
      <c r="X34" s="198"/>
    </row>
    <row r="35" spans="1:24" ht="52.8">
      <c r="A35" s="191" t="s">
        <v>44</v>
      </c>
      <c r="B35" s="192" t="s">
        <v>19</v>
      </c>
      <c r="C35" s="193" t="s">
        <v>54</v>
      </c>
      <c r="D35" s="194" t="s">
        <v>62</v>
      </c>
      <c r="E35" s="194" t="s">
        <v>61</v>
      </c>
      <c r="F35" s="194" t="s">
        <v>75</v>
      </c>
      <c r="G35" s="195">
        <v>39814</v>
      </c>
      <c r="H35" s="194" t="s">
        <v>59</v>
      </c>
      <c r="I35" s="193" t="s">
        <v>60</v>
      </c>
      <c r="J35" s="195">
        <v>38416</v>
      </c>
      <c r="K35" s="173" t="s">
        <v>64</v>
      </c>
      <c r="L35" s="3" t="s">
        <v>63</v>
      </c>
      <c r="M35" s="3" t="s">
        <v>57</v>
      </c>
      <c r="N35" s="201" t="s">
        <v>46</v>
      </c>
      <c r="O35" s="201" t="s">
        <v>50</v>
      </c>
      <c r="P35" s="201" t="s">
        <v>86</v>
      </c>
      <c r="Q35" s="4" t="s">
        <v>87</v>
      </c>
      <c r="R35" s="3" t="s">
        <v>37</v>
      </c>
      <c r="S35" s="198">
        <v>414.35</v>
      </c>
      <c r="T35" s="198">
        <v>414.35</v>
      </c>
      <c r="U35" s="198"/>
      <c r="V35" s="198"/>
      <c r="W35" s="198"/>
      <c r="X35" s="198"/>
    </row>
    <row r="36" spans="1:24" ht="52.8">
      <c r="A36" s="191" t="s">
        <v>44</v>
      </c>
      <c r="B36" s="192" t="s">
        <v>19</v>
      </c>
      <c r="C36" s="175" t="s">
        <v>54</v>
      </c>
      <c r="D36" s="194" t="s">
        <v>62</v>
      </c>
      <c r="E36" s="194" t="s">
        <v>61</v>
      </c>
      <c r="F36" s="194" t="s">
        <v>75</v>
      </c>
      <c r="G36" s="195">
        <v>39814</v>
      </c>
      <c r="H36" s="194" t="s">
        <v>59</v>
      </c>
      <c r="I36" s="193" t="s">
        <v>60</v>
      </c>
      <c r="J36" s="195">
        <v>38416</v>
      </c>
      <c r="K36" s="202" t="s">
        <v>64</v>
      </c>
      <c r="L36" s="5" t="s">
        <v>63</v>
      </c>
      <c r="M36" s="5" t="s">
        <v>57</v>
      </c>
      <c r="N36" s="201" t="s">
        <v>46</v>
      </c>
      <c r="O36" s="201" t="s">
        <v>50</v>
      </c>
      <c r="P36" s="201" t="s">
        <v>86</v>
      </c>
      <c r="Q36" s="4" t="s">
        <v>87</v>
      </c>
      <c r="R36" s="3" t="s">
        <v>36</v>
      </c>
      <c r="S36" s="198">
        <v>63.4</v>
      </c>
      <c r="T36" s="198">
        <v>63.4</v>
      </c>
      <c r="U36" s="198"/>
      <c r="V36" s="198"/>
      <c r="W36" s="198"/>
      <c r="X36" s="198"/>
    </row>
    <row r="37" spans="1:24" ht="66">
      <c r="A37" s="1380" t="s">
        <v>44</v>
      </c>
      <c r="B37" s="1382" t="s">
        <v>19</v>
      </c>
      <c r="C37" s="1384" t="s">
        <v>54</v>
      </c>
      <c r="D37" s="1374" t="s">
        <v>62</v>
      </c>
      <c r="E37" s="1374" t="s">
        <v>61</v>
      </c>
      <c r="F37" s="1374" t="s">
        <v>75</v>
      </c>
      <c r="G37" s="1394">
        <v>39814</v>
      </c>
      <c r="H37" s="1374" t="s">
        <v>59</v>
      </c>
      <c r="I37" s="1384" t="s">
        <v>60</v>
      </c>
      <c r="J37" s="1394">
        <v>38416</v>
      </c>
      <c r="K37" s="203" t="s">
        <v>79</v>
      </c>
      <c r="L37" s="15" t="s">
        <v>80</v>
      </c>
      <c r="M37" s="11" t="s">
        <v>56</v>
      </c>
      <c r="N37" s="1366" t="s">
        <v>46</v>
      </c>
      <c r="O37" s="1366" t="s">
        <v>49</v>
      </c>
      <c r="P37" s="1366" t="s">
        <v>30</v>
      </c>
      <c r="Q37" s="1402" t="s">
        <v>55</v>
      </c>
      <c r="R37" s="1366" t="s">
        <v>35</v>
      </c>
      <c r="S37" s="1376">
        <v>193.96</v>
      </c>
      <c r="T37" s="1376">
        <v>193.96</v>
      </c>
      <c r="U37" s="1376"/>
      <c r="V37" s="1376"/>
      <c r="W37" s="1376"/>
      <c r="X37" s="1376"/>
    </row>
    <row r="38" spans="1:24" ht="41.4">
      <c r="A38" s="1381"/>
      <c r="B38" s="1383"/>
      <c r="C38" s="1385"/>
      <c r="D38" s="1375"/>
      <c r="E38" s="1375"/>
      <c r="F38" s="1375"/>
      <c r="G38" s="1395"/>
      <c r="H38" s="1375"/>
      <c r="I38" s="1385"/>
      <c r="J38" s="1395"/>
      <c r="K38" s="173" t="s">
        <v>95</v>
      </c>
      <c r="L38" s="14" t="s">
        <v>81</v>
      </c>
      <c r="M38" s="12" t="s">
        <v>58</v>
      </c>
      <c r="N38" s="1367"/>
      <c r="O38" s="1367"/>
      <c r="P38" s="1367"/>
      <c r="Q38" s="1403"/>
      <c r="R38" s="1367"/>
      <c r="S38" s="1377"/>
      <c r="T38" s="1377"/>
      <c r="U38" s="1377"/>
      <c r="V38" s="1377"/>
      <c r="W38" s="1377"/>
      <c r="X38" s="1377"/>
    </row>
    <row r="39" spans="1:24" ht="52.8">
      <c r="A39" s="191" t="s">
        <v>44</v>
      </c>
      <c r="B39" s="192" t="s">
        <v>19</v>
      </c>
      <c r="C39" s="175" t="s">
        <v>54</v>
      </c>
      <c r="D39" s="194" t="s">
        <v>62</v>
      </c>
      <c r="E39" s="194" t="s">
        <v>61</v>
      </c>
      <c r="F39" s="194" t="s">
        <v>75</v>
      </c>
      <c r="G39" s="195">
        <v>39814</v>
      </c>
      <c r="H39" s="194" t="s">
        <v>59</v>
      </c>
      <c r="I39" s="193" t="s">
        <v>60</v>
      </c>
      <c r="J39" s="195">
        <v>38416</v>
      </c>
      <c r="K39" s="200" t="s">
        <v>64</v>
      </c>
      <c r="L39" s="12" t="s">
        <v>63</v>
      </c>
      <c r="M39" s="12" t="s">
        <v>57</v>
      </c>
      <c r="N39" s="201" t="s">
        <v>46</v>
      </c>
      <c r="O39" s="201" t="s">
        <v>49</v>
      </c>
      <c r="P39" s="201" t="s">
        <v>30</v>
      </c>
      <c r="Q39" s="4" t="s">
        <v>55</v>
      </c>
      <c r="R39" s="3" t="s">
        <v>36</v>
      </c>
      <c r="S39" s="198">
        <v>44.47</v>
      </c>
      <c r="T39" s="198">
        <v>44.47</v>
      </c>
      <c r="U39" s="198"/>
      <c r="V39" s="198"/>
      <c r="W39" s="198"/>
      <c r="X39" s="198"/>
    </row>
    <row r="40" spans="1:24" ht="41.4">
      <c r="A40" s="191" t="s">
        <v>44</v>
      </c>
      <c r="B40" s="192" t="s">
        <v>19</v>
      </c>
      <c r="C40" s="175" t="s">
        <v>54</v>
      </c>
      <c r="D40" s="194" t="s">
        <v>62</v>
      </c>
      <c r="E40" s="194" t="s">
        <v>61</v>
      </c>
      <c r="F40" s="194" t="s">
        <v>75</v>
      </c>
      <c r="G40" s="195">
        <v>39814</v>
      </c>
      <c r="H40" s="194" t="s">
        <v>59</v>
      </c>
      <c r="I40" s="193" t="s">
        <v>60</v>
      </c>
      <c r="J40" s="195">
        <v>38416</v>
      </c>
      <c r="K40" s="173" t="s">
        <v>73</v>
      </c>
      <c r="L40" s="4" t="s">
        <v>78</v>
      </c>
      <c r="M40" s="3" t="s">
        <v>58</v>
      </c>
      <c r="N40" s="201" t="s">
        <v>46</v>
      </c>
      <c r="O40" s="201" t="s">
        <v>49</v>
      </c>
      <c r="P40" s="201" t="s">
        <v>30</v>
      </c>
      <c r="Q40" s="4" t="s">
        <v>55</v>
      </c>
      <c r="R40" s="3" t="s">
        <v>39</v>
      </c>
      <c r="S40" s="198">
        <v>842.03</v>
      </c>
      <c r="T40" s="198">
        <v>842.03</v>
      </c>
      <c r="U40" s="198"/>
      <c r="V40" s="198"/>
      <c r="W40" s="198"/>
      <c r="X40" s="198"/>
    </row>
    <row r="41" spans="1:24" ht="41.4">
      <c r="A41" s="191" t="s">
        <v>44</v>
      </c>
      <c r="B41" s="192" t="s">
        <v>19</v>
      </c>
      <c r="C41" s="175" t="s">
        <v>54</v>
      </c>
      <c r="D41" s="194" t="s">
        <v>62</v>
      </c>
      <c r="E41" s="194" t="s">
        <v>61</v>
      </c>
      <c r="F41" s="194" t="s">
        <v>75</v>
      </c>
      <c r="G41" s="195">
        <v>39814</v>
      </c>
      <c r="H41" s="194" t="s">
        <v>59</v>
      </c>
      <c r="I41" s="193" t="s">
        <v>60</v>
      </c>
      <c r="J41" s="195">
        <v>38416</v>
      </c>
      <c r="K41" s="173" t="s">
        <v>73</v>
      </c>
      <c r="L41" s="4" t="s">
        <v>92</v>
      </c>
      <c r="M41" s="3" t="s">
        <v>58</v>
      </c>
      <c r="N41" s="204" t="s">
        <v>46</v>
      </c>
      <c r="O41" s="204" t="s">
        <v>49</v>
      </c>
      <c r="P41" s="204" t="s">
        <v>30</v>
      </c>
      <c r="Q41" s="205" t="s">
        <v>55</v>
      </c>
      <c r="R41" s="3" t="s">
        <v>43</v>
      </c>
      <c r="S41" s="198">
        <v>25</v>
      </c>
      <c r="T41" s="198">
        <v>25</v>
      </c>
      <c r="U41" s="198"/>
      <c r="V41" s="198"/>
      <c r="W41" s="198"/>
      <c r="X41" s="198"/>
    </row>
    <row r="42" spans="1:24" ht="52.8">
      <c r="A42" s="1380" t="s">
        <v>44</v>
      </c>
      <c r="B42" s="1386" t="s">
        <v>19</v>
      </c>
      <c r="C42" s="1384" t="s">
        <v>54</v>
      </c>
      <c r="D42" s="1378" t="s">
        <v>62</v>
      </c>
      <c r="E42" s="1378" t="s">
        <v>61</v>
      </c>
      <c r="F42" s="1378" t="s">
        <v>75</v>
      </c>
      <c r="G42" s="1394">
        <v>39814</v>
      </c>
      <c r="H42" s="1378" t="s">
        <v>59</v>
      </c>
      <c r="I42" s="1384" t="s">
        <v>60</v>
      </c>
      <c r="J42" s="1394">
        <v>38416</v>
      </c>
      <c r="K42" s="174" t="s">
        <v>66</v>
      </c>
      <c r="L42" s="6" t="s">
        <v>67</v>
      </c>
      <c r="M42" s="6" t="s">
        <v>57</v>
      </c>
      <c r="N42" s="1366" t="s">
        <v>46</v>
      </c>
      <c r="O42" s="1366" t="s">
        <v>49</v>
      </c>
      <c r="P42" s="1366" t="s">
        <v>31</v>
      </c>
      <c r="Q42" s="1400" t="s">
        <v>53</v>
      </c>
      <c r="R42" s="1366" t="s">
        <v>37</v>
      </c>
      <c r="S42" s="1376">
        <v>5197.67</v>
      </c>
      <c r="T42" s="1376">
        <v>5197.67</v>
      </c>
      <c r="U42" s="1376"/>
      <c r="V42" s="1376"/>
      <c r="W42" s="1376"/>
      <c r="X42" s="1376"/>
    </row>
    <row r="43" spans="1:24" ht="39.6">
      <c r="A43" s="1381"/>
      <c r="B43" s="1387"/>
      <c r="C43" s="1385"/>
      <c r="D43" s="1379"/>
      <c r="E43" s="1379"/>
      <c r="F43" s="1379"/>
      <c r="G43" s="1395"/>
      <c r="H43" s="1379"/>
      <c r="I43" s="1385"/>
      <c r="J43" s="1395"/>
      <c r="K43" s="172" t="s">
        <v>74</v>
      </c>
      <c r="L43" s="7" t="s">
        <v>77</v>
      </c>
      <c r="M43" s="7" t="s">
        <v>68</v>
      </c>
      <c r="N43" s="1367"/>
      <c r="O43" s="1367"/>
      <c r="P43" s="1367"/>
      <c r="Q43" s="1401"/>
      <c r="R43" s="1367"/>
      <c r="S43" s="1377"/>
      <c r="T43" s="1377"/>
      <c r="U43" s="1377"/>
      <c r="V43" s="1377"/>
      <c r="W43" s="1377"/>
      <c r="X43" s="1377"/>
    </row>
    <row r="44" spans="1:24" ht="66">
      <c r="A44" s="191" t="s">
        <v>44</v>
      </c>
      <c r="B44" s="192" t="s">
        <v>19</v>
      </c>
      <c r="C44" s="175" t="s">
        <v>54</v>
      </c>
      <c r="D44" s="194" t="s">
        <v>62</v>
      </c>
      <c r="E44" s="194" t="s">
        <v>61</v>
      </c>
      <c r="F44" s="194" t="s">
        <v>75</v>
      </c>
      <c r="G44" s="195">
        <v>39814</v>
      </c>
      <c r="H44" s="194" t="s">
        <v>59</v>
      </c>
      <c r="I44" s="193" t="s">
        <v>60</v>
      </c>
      <c r="J44" s="195">
        <v>38416</v>
      </c>
      <c r="K44" s="173" t="s">
        <v>69</v>
      </c>
      <c r="L44" s="4" t="s">
        <v>70</v>
      </c>
      <c r="M44" s="7" t="s">
        <v>56</v>
      </c>
      <c r="N44" s="201" t="s">
        <v>46</v>
      </c>
      <c r="O44" s="201" t="s">
        <v>49</v>
      </c>
      <c r="P44" s="201" t="s">
        <v>31</v>
      </c>
      <c r="Q44" s="4" t="s">
        <v>53</v>
      </c>
      <c r="R44" s="3" t="s">
        <v>36</v>
      </c>
      <c r="S44" s="198">
        <v>1478.37</v>
      </c>
      <c r="T44" s="198">
        <v>1478.37</v>
      </c>
      <c r="U44" s="198"/>
      <c r="V44" s="198"/>
      <c r="W44" s="198"/>
      <c r="X44" s="198"/>
    </row>
    <row r="45" spans="1:24" ht="52.8">
      <c r="A45" s="191" t="s">
        <v>44</v>
      </c>
      <c r="B45" s="192" t="s">
        <v>19</v>
      </c>
      <c r="C45" s="175" t="s">
        <v>54</v>
      </c>
      <c r="D45" s="194" t="s">
        <v>62</v>
      </c>
      <c r="E45" s="194" t="s">
        <v>61</v>
      </c>
      <c r="F45" s="194" t="s">
        <v>75</v>
      </c>
      <c r="G45" s="195">
        <v>39814</v>
      </c>
      <c r="H45" s="194" t="s">
        <v>59</v>
      </c>
      <c r="I45" s="193" t="s">
        <v>60</v>
      </c>
      <c r="J45" s="195">
        <v>38416</v>
      </c>
      <c r="K45" s="196" t="s">
        <v>64</v>
      </c>
      <c r="L45" s="9" t="s">
        <v>63</v>
      </c>
      <c r="M45" s="9" t="s">
        <v>57</v>
      </c>
      <c r="N45" s="201" t="s">
        <v>46</v>
      </c>
      <c r="O45" s="201" t="s">
        <v>48</v>
      </c>
      <c r="P45" s="201" t="s">
        <v>32</v>
      </c>
      <c r="Q45" s="4" t="s">
        <v>52</v>
      </c>
      <c r="R45" s="3" t="s">
        <v>35</v>
      </c>
      <c r="S45" s="198">
        <v>124.91</v>
      </c>
      <c r="T45" s="198">
        <v>124.91</v>
      </c>
      <c r="U45" s="198"/>
      <c r="V45" s="198"/>
      <c r="W45" s="198"/>
      <c r="X45" s="198"/>
    </row>
    <row r="46" spans="1:24" ht="52.8">
      <c r="A46" s="191" t="s">
        <v>44</v>
      </c>
      <c r="B46" s="192" t="s">
        <v>19</v>
      </c>
      <c r="C46" s="175" t="s">
        <v>54</v>
      </c>
      <c r="D46" s="194" t="s">
        <v>62</v>
      </c>
      <c r="E46" s="194" t="s">
        <v>61</v>
      </c>
      <c r="F46" s="194" t="s">
        <v>75</v>
      </c>
      <c r="G46" s="195">
        <v>39814</v>
      </c>
      <c r="H46" s="194" t="s">
        <v>59</v>
      </c>
      <c r="I46" s="193" t="s">
        <v>60</v>
      </c>
      <c r="J46" s="195">
        <v>38416</v>
      </c>
      <c r="K46" s="196" t="s">
        <v>64</v>
      </c>
      <c r="L46" s="9" t="s">
        <v>63</v>
      </c>
      <c r="M46" s="9" t="s">
        <v>57</v>
      </c>
      <c r="N46" s="201" t="s">
        <v>46</v>
      </c>
      <c r="O46" s="201" t="s">
        <v>48</v>
      </c>
      <c r="P46" s="201" t="s">
        <v>32</v>
      </c>
      <c r="Q46" s="4" t="s">
        <v>52</v>
      </c>
      <c r="R46" s="3" t="s">
        <v>36</v>
      </c>
      <c r="S46" s="198">
        <v>37.72</v>
      </c>
      <c r="T46" s="198">
        <v>37.72</v>
      </c>
      <c r="U46" s="198"/>
      <c r="V46" s="198"/>
      <c r="W46" s="198"/>
      <c r="X46" s="198"/>
    </row>
    <row r="47" spans="1:24" ht="41.4">
      <c r="A47" s="191" t="s">
        <v>44</v>
      </c>
      <c r="B47" s="192" t="s">
        <v>19</v>
      </c>
      <c r="C47" s="175" t="s">
        <v>54</v>
      </c>
      <c r="D47" s="194" t="s">
        <v>62</v>
      </c>
      <c r="E47" s="194" t="s">
        <v>61</v>
      </c>
      <c r="F47" s="194" t="s">
        <v>75</v>
      </c>
      <c r="G47" s="195">
        <v>39814</v>
      </c>
      <c r="H47" s="194" t="s">
        <v>59</v>
      </c>
      <c r="I47" s="193" t="s">
        <v>60</v>
      </c>
      <c r="J47" s="195">
        <v>38416</v>
      </c>
      <c r="K47" s="173" t="s">
        <v>73</v>
      </c>
      <c r="L47" s="4" t="s">
        <v>93</v>
      </c>
      <c r="M47" s="3" t="s">
        <v>58</v>
      </c>
      <c r="N47" s="201" t="s">
        <v>46</v>
      </c>
      <c r="O47" s="201" t="s">
        <v>48</v>
      </c>
      <c r="P47" s="201" t="s">
        <v>33</v>
      </c>
      <c r="Q47" s="4" t="s">
        <v>51</v>
      </c>
      <c r="R47" s="3" t="s">
        <v>39</v>
      </c>
      <c r="S47" s="198">
        <v>7090</v>
      </c>
      <c r="T47" s="198">
        <v>7090</v>
      </c>
      <c r="U47" s="198"/>
      <c r="V47" s="198"/>
      <c r="W47" s="198"/>
      <c r="X47" s="198"/>
    </row>
    <row r="48" spans="1:24" ht="82.8">
      <c r="A48" s="191" t="s">
        <v>44</v>
      </c>
      <c r="B48" s="192" t="s">
        <v>19</v>
      </c>
      <c r="C48" s="175" t="s">
        <v>54</v>
      </c>
      <c r="D48" s="194" t="s">
        <v>62</v>
      </c>
      <c r="E48" s="194" t="s">
        <v>61</v>
      </c>
      <c r="F48" s="194" t="s">
        <v>75</v>
      </c>
      <c r="G48" s="195">
        <v>39814</v>
      </c>
      <c r="H48" s="194" t="s">
        <v>59</v>
      </c>
      <c r="I48" s="193" t="s">
        <v>60</v>
      </c>
      <c r="J48" s="195">
        <v>38416</v>
      </c>
      <c r="K48" s="173" t="s">
        <v>73</v>
      </c>
      <c r="L48" s="4" t="s">
        <v>94</v>
      </c>
      <c r="M48" s="3" t="s">
        <v>58</v>
      </c>
      <c r="N48" s="201" t="s">
        <v>46</v>
      </c>
      <c r="O48" s="201" t="s">
        <v>48</v>
      </c>
      <c r="P48" s="201" t="s">
        <v>34</v>
      </c>
      <c r="Q48" s="4" t="s">
        <v>65</v>
      </c>
      <c r="R48" s="3" t="s">
        <v>39</v>
      </c>
      <c r="S48" s="198">
        <v>300</v>
      </c>
      <c r="T48" s="198">
        <v>217.82</v>
      </c>
      <c r="U48" s="198">
        <v>500</v>
      </c>
      <c r="V48" s="198">
        <v>500</v>
      </c>
      <c r="W48" s="198">
        <v>500</v>
      </c>
      <c r="X48" s="198"/>
    </row>
    <row r="49" spans="1:24" ht="41.4">
      <c r="A49" s="191" t="s">
        <v>44</v>
      </c>
      <c r="B49" s="192" t="s">
        <v>19</v>
      </c>
      <c r="C49" s="175" t="s">
        <v>54</v>
      </c>
      <c r="D49" s="194" t="s">
        <v>62</v>
      </c>
      <c r="E49" s="194" t="s">
        <v>61</v>
      </c>
      <c r="F49" s="194" t="s">
        <v>75</v>
      </c>
      <c r="G49" s="195">
        <v>39814</v>
      </c>
      <c r="H49" s="194" t="s">
        <v>59</v>
      </c>
      <c r="I49" s="193" t="s">
        <v>60</v>
      </c>
      <c r="J49" s="195">
        <v>38416</v>
      </c>
      <c r="K49" s="173" t="s">
        <v>73</v>
      </c>
      <c r="L49" s="4" t="s">
        <v>93</v>
      </c>
      <c r="M49" s="3" t="s">
        <v>58</v>
      </c>
      <c r="N49" s="201" t="s">
        <v>84</v>
      </c>
      <c r="O49" s="201" t="s">
        <v>46</v>
      </c>
      <c r="P49" s="201" t="s">
        <v>85</v>
      </c>
      <c r="Q49" s="4" t="s">
        <v>51</v>
      </c>
      <c r="R49" s="3" t="s">
        <v>39</v>
      </c>
      <c r="S49" s="198"/>
      <c r="T49" s="198"/>
      <c r="U49" s="198">
        <v>5900.5</v>
      </c>
      <c r="V49" s="198">
        <v>5900.5</v>
      </c>
      <c r="W49" s="198">
        <v>5900.5</v>
      </c>
      <c r="X49" s="198"/>
    </row>
    <row r="50" spans="1:24" ht="41.4">
      <c r="A50" s="191" t="s">
        <v>44</v>
      </c>
      <c r="B50" s="192" t="s">
        <v>19</v>
      </c>
      <c r="C50" s="175" t="s">
        <v>54</v>
      </c>
      <c r="D50" s="194" t="s">
        <v>62</v>
      </c>
      <c r="E50" s="194" t="s">
        <v>61</v>
      </c>
      <c r="F50" s="194" t="s">
        <v>75</v>
      </c>
      <c r="G50" s="195">
        <v>39814</v>
      </c>
      <c r="H50" s="194" t="s">
        <v>59</v>
      </c>
      <c r="I50" s="193" t="s">
        <v>60</v>
      </c>
      <c r="J50" s="195">
        <v>38416</v>
      </c>
      <c r="K50" s="173" t="s">
        <v>73</v>
      </c>
      <c r="L50" s="4" t="s">
        <v>93</v>
      </c>
      <c r="M50" s="3" t="s">
        <v>58</v>
      </c>
      <c r="N50" s="201" t="s">
        <v>84</v>
      </c>
      <c r="O50" s="201" t="s">
        <v>47</v>
      </c>
      <c r="P50" s="201" t="s">
        <v>85</v>
      </c>
      <c r="Q50" s="4" t="s">
        <v>51</v>
      </c>
      <c r="R50" s="3" t="s">
        <v>39</v>
      </c>
      <c r="S50" s="198"/>
      <c r="T50" s="198"/>
      <c r="U50" s="198">
        <v>1190</v>
      </c>
      <c r="V50" s="198">
        <v>1190</v>
      </c>
      <c r="W50" s="198">
        <v>1190</v>
      </c>
      <c r="X50" s="198"/>
    </row>
    <row r="51" spans="1:24" ht="15.6">
      <c r="A51" s="206" t="s">
        <v>2078</v>
      </c>
      <c r="B51" s="207"/>
      <c r="C51" s="208"/>
      <c r="D51" s="194"/>
      <c r="E51" s="209"/>
      <c r="F51" s="209"/>
      <c r="G51" s="210"/>
      <c r="H51" s="209"/>
      <c r="I51" s="211"/>
      <c r="J51" s="210"/>
      <c r="K51" s="173"/>
      <c r="L51" s="148"/>
      <c r="M51" s="149"/>
      <c r="N51" s="212"/>
      <c r="O51" s="212"/>
      <c r="P51" s="212"/>
      <c r="Q51" s="148"/>
      <c r="R51" s="213"/>
      <c r="S51" s="198"/>
      <c r="T51" s="198"/>
      <c r="U51" s="198"/>
      <c r="V51" s="198"/>
      <c r="W51" s="198"/>
      <c r="X51" s="198"/>
    </row>
    <row r="52" spans="1:24" ht="20.399999999999999">
      <c r="A52" s="214" t="s">
        <v>96</v>
      </c>
      <c r="B52" s="215"/>
      <c r="C52" s="216"/>
      <c r="D52" s="175"/>
      <c r="E52" s="216"/>
      <c r="F52" s="216"/>
      <c r="G52" s="216"/>
      <c r="H52" s="216"/>
      <c r="I52" s="216"/>
      <c r="J52" s="216"/>
      <c r="K52" s="175"/>
      <c r="L52" s="8"/>
      <c r="M52" s="8"/>
      <c r="N52" s="8"/>
      <c r="O52" s="8"/>
      <c r="P52" s="8"/>
      <c r="Q52" s="217" t="s">
        <v>45</v>
      </c>
      <c r="R52" s="218"/>
      <c r="S52" s="219">
        <f t="shared" ref="S52:X52" si="0">SUM(S13:S50)</f>
        <v>64700.130000000005</v>
      </c>
      <c r="T52" s="219">
        <f t="shared" si="0"/>
        <v>64192.619999999995</v>
      </c>
      <c r="U52" s="219">
        <f t="shared" si="0"/>
        <v>55105.77</v>
      </c>
      <c r="V52" s="219">
        <f t="shared" si="0"/>
        <v>55107.76</v>
      </c>
      <c r="W52" s="219">
        <f t="shared" si="0"/>
        <v>55107.76</v>
      </c>
      <c r="X52" s="219">
        <f t="shared" si="0"/>
        <v>0</v>
      </c>
    </row>
    <row r="53" spans="1:24" ht="69.75" customHeight="1">
      <c r="A53" s="220">
        <v>601</v>
      </c>
      <c r="B53" s="221" t="s">
        <v>96</v>
      </c>
      <c r="C53" s="222" t="s">
        <v>97</v>
      </c>
      <c r="D53" s="223" t="s">
        <v>98</v>
      </c>
      <c r="E53" s="18" t="s">
        <v>99</v>
      </c>
      <c r="F53" s="224" t="s">
        <v>100</v>
      </c>
      <c r="G53" s="225">
        <v>39814</v>
      </c>
      <c r="H53" s="226" t="s">
        <v>101</v>
      </c>
      <c r="I53" s="227" t="s">
        <v>102</v>
      </c>
      <c r="J53" s="227">
        <v>38416</v>
      </c>
      <c r="K53" s="226" t="s">
        <v>2096</v>
      </c>
      <c r="L53" s="16" t="s">
        <v>2095</v>
      </c>
      <c r="M53" s="17" t="s">
        <v>2094</v>
      </c>
      <c r="N53" s="38" t="s">
        <v>46</v>
      </c>
      <c r="O53" s="38" t="s">
        <v>48</v>
      </c>
      <c r="P53" s="228" t="s">
        <v>104</v>
      </c>
      <c r="Q53" s="229" t="s">
        <v>105</v>
      </c>
      <c r="R53" s="38" t="s">
        <v>106</v>
      </c>
      <c r="S53" s="230">
        <v>1220.6600000000001</v>
      </c>
      <c r="T53" s="230">
        <v>1220.6600000000001</v>
      </c>
      <c r="U53" s="230">
        <v>1405</v>
      </c>
      <c r="V53" s="230">
        <v>1185.5</v>
      </c>
      <c r="W53" s="230">
        <v>1185.5</v>
      </c>
      <c r="X53" s="230">
        <v>0</v>
      </c>
    </row>
    <row r="54" spans="1:24" ht="79.2">
      <c r="A54" s="220">
        <v>601</v>
      </c>
      <c r="B54" s="221" t="s">
        <v>96</v>
      </c>
      <c r="C54" s="222" t="s">
        <v>97</v>
      </c>
      <c r="D54" s="223" t="s">
        <v>98</v>
      </c>
      <c r="E54" s="18" t="s">
        <v>99</v>
      </c>
      <c r="F54" s="224" t="s">
        <v>107</v>
      </c>
      <c r="G54" s="225">
        <v>39814</v>
      </c>
      <c r="H54" s="226" t="s">
        <v>101</v>
      </c>
      <c r="I54" s="227" t="s">
        <v>102</v>
      </c>
      <c r="J54" s="227">
        <v>38416</v>
      </c>
      <c r="K54" s="226" t="s">
        <v>251</v>
      </c>
      <c r="L54" s="16" t="s">
        <v>2093</v>
      </c>
      <c r="M54" s="16">
        <v>42110</v>
      </c>
      <c r="N54" s="38" t="s">
        <v>46</v>
      </c>
      <c r="O54" s="38" t="s">
        <v>48</v>
      </c>
      <c r="P54" s="228" t="s">
        <v>108</v>
      </c>
      <c r="Q54" s="229" t="s">
        <v>109</v>
      </c>
      <c r="R54" s="38" t="s">
        <v>110</v>
      </c>
      <c r="S54" s="230">
        <v>532.44000000000005</v>
      </c>
      <c r="T54" s="230">
        <v>451.87</v>
      </c>
      <c r="U54" s="230">
        <v>790</v>
      </c>
      <c r="V54" s="230">
        <v>790</v>
      </c>
      <c r="W54" s="230">
        <v>790</v>
      </c>
      <c r="X54" s="230">
        <v>0</v>
      </c>
    </row>
    <row r="55" spans="1:24" ht="118.8">
      <c r="A55" s="220">
        <v>601</v>
      </c>
      <c r="B55" s="221" t="s">
        <v>96</v>
      </c>
      <c r="C55" s="222" t="s">
        <v>97</v>
      </c>
      <c r="D55" s="223" t="s">
        <v>98</v>
      </c>
      <c r="E55" s="18" t="s">
        <v>99</v>
      </c>
      <c r="F55" s="224" t="s">
        <v>100</v>
      </c>
      <c r="G55" s="225">
        <v>39814</v>
      </c>
      <c r="H55" s="226" t="s">
        <v>111</v>
      </c>
      <c r="I55" s="227" t="s">
        <v>102</v>
      </c>
      <c r="J55" s="227">
        <v>38416</v>
      </c>
      <c r="K55" s="226" t="s">
        <v>112</v>
      </c>
      <c r="L55" s="16" t="s">
        <v>2091</v>
      </c>
      <c r="M55" s="17" t="s">
        <v>2092</v>
      </c>
      <c r="N55" s="38" t="s">
        <v>46</v>
      </c>
      <c r="O55" s="38" t="s">
        <v>48</v>
      </c>
      <c r="P55" s="228" t="s">
        <v>113</v>
      </c>
      <c r="Q55" s="229" t="s">
        <v>114</v>
      </c>
      <c r="R55" s="38" t="s">
        <v>110</v>
      </c>
      <c r="S55" s="230">
        <v>300</v>
      </c>
      <c r="T55" s="230">
        <v>100</v>
      </c>
      <c r="U55" s="230">
        <v>450</v>
      </c>
      <c r="V55" s="230">
        <v>450</v>
      </c>
      <c r="W55" s="230">
        <v>450</v>
      </c>
      <c r="X55" s="230">
        <v>0</v>
      </c>
    </row>
    <row r="56" spans="1:24" ht="118.8">
      <c r="A56" s="220">
        <v>601</v>
      </c>
      <c r="B56" s="221" t="s">
        <v>96</v>
      </c>
      <c r="C56" s="222" t="s">
        <v>97</v>
      </c>
      <c r="D56" s="223" t="s">
        <v>98</v>
      </c>
      <c r="E56" s="18" t="s">
        <v>99</v>
      </c>
      <c r="F56" s="224" t="s">
        <v>100</v>
      </c>
      <c r="G56" s="225">
        <v>39814</v>
      </c>
      <c r="H56" s="226" t="s">
        <v>101</v>
      </c>
      <c r="I56" s="227" t="s">
        <v>102</v>
      </c>
      <c r="J56" s="227">
        <v>38416</v>
      </c>
      <c r="K56" s="226" t="s">
        <v>112</v>
      </c>
      <c r="L56" s="16" t="s">
        <v>2090</v>
      </c>
      <c r="M56" s="17" t="s">
        <v>2092</v>
      </c>
      <c r="N56" s="38" t="s">
        <v>46</v>
      </c>
      <c r="O56" s="38" t="s">
        <v>48</v>
      </c>
      <c r="P56" s="228" t="s">
        <v>115</v>
      </c>
      <c r="Q56" s="229" t="s">
        <v>114</v>
      </c>
      <c r="R56" s="38" t="s">
        <v>110</v>
      </c>
      <c r="S56" s="230">
        <v>100</v>
      </c>
      <c r="T56" s="230">
        <v>100</v>
      </c>
      <c r="U56" s="230">
        <v>85</v>
      </c>
      <c r="V56" s="230">
        <v>76.5</v>
      </c>
      <c r="W56" s="230">
        <v>76.5</v>
      </c>
      <c r="X56" s="230">
        <v>0</v>
      </c>
    </row>
    <row r="57" spans="1:24" ht="79.2">
      <c r="A57" s="220">
        <v>601</v>
      </c>
      <c r="B57" s="221" t="s">
        <v>96</v>
      </c>
      <c r="C57" s="222" t="s">
        <v>97</v>
      </c>
      <c r="D57" s="223" t="s">
        <v>98</v>
      </c>
      <c r="E57" s="18" t="s">
        <v>99</v>
      </c>
      <c r="F57" s="224" t="s">
        <v>100</v>
      </c>
      <c r="G57" s="225">
        <v>39814</v>
      </c>
      <c r="H57" s="226" t="s">
        <v>101</v>
      </c>
      <c r="I57" s="227" t="s">
        <v>102</v>
      </c>
      <c r="J57" s="227">
        <v>38416</v>
      </c>
      <c r="K57" s="226" t="s">
        <v>116</v>
      </c>
      <c r="L57" s="227" t="s">
        <v>117</v>
      </c>
      <c r="M57" s="16">
        <v>42511</v>
      </c>
      <c r="N57" s="38" t="s">
        <v>46</v>
      </c>
      <c r="O57" s="38" t="s">
        <v>48</v>
      </c>
      <c r="P57" s="228" t="s">
        <v>118</v>
      </c>
      <c r="Q57" s="229" t="s">
        <v>114</v>
      </c>
      <c r="R57" s="38" t="s">
        <v>110</v>
      </c>
      <c r="S57" s="230">
        <v>0</v>
      </c>
      <c r="T57" s="230">
        <v>0</v>
      </c>
      <c r="U57" s="230">
        <v>85</v>
      </c>
      <c r="V57" s="230">
        <v>76.5</v>
      </c>
      <c r="W57" s="230">
        <v>76.5</v>
      </c>
      <c r="X57" s="230">
        <v>0</v>
      </c>
    </row>
    <row r="58" spans="1:24" ht="79.2">
      <c r="A58" s="220">
        <v>601</v>
      </c>
      <c r="B58" s="221" t="s">
        <v>96</v>
      </c>
      <c r="C58" s="222" t="s">
        <v>97</v>
      </c>
      <c r="D58" s="223" t="s">
        <v>98</v>
      </c>
      <c r="E58" s="18" t="s">
        <v>99</v>
      </c>
      <c r="F58" s="224" t="s">
        <v>100</v>
      </c>
      <c r="G58" s="225">
        <v>39814</v>
      </c>
      <c r="H58" s="226" t="s">
        <v>111</v>
      </c>
      <c r="I58" s="227" t="s">
        <v>102</v>
      </c>
      <c r="J58" s="227">
        <v>38416</v>
      </c>
      <c r="K58" s="226" t="s">
        <v>2107</v>
      </c>
      <c r="L58" s="16" t="s">
        <v>2095</v>
      </c>
      <c r="M58" s="17" t="s">
        <v>2106</v>
      </c>
      <c r="N58" s="38" t="s">
        <v>119</v>
      </c>
      <c r="O58" s="38" t="s">
        <v>84</v>
      </c>
      <c r="P58" s="228" t="s">
        <v>120</v>
      </c>
      <c r="Q58" s="229" t="s">
        <v>121</v>
      </c>
      <c r="R58" s="38" t="s">
        <v>110</v>
      </c>
      <c r="S58" s="230">
        <v>62</v>
      </c>
      <c r="T58" s="230">
        <v>62</v>
      </c>
      <c r="U58" s="230">
        <v>0</v>
      </c>
      <c r="V58" s="230">
        <v>72</v>
      </c>
      <c r="W58" s="230">
        <v>72</v>
      </c>
      <c r="X58" s="230">
        <v>0</v>
      </c>
    </row>
    <row r="59" spans="1:24" ht="79.2">
      <c r="A59" s="220">
        <v>601</v>
      </c>
      <c r="B59" s="221" t="s">
        <v>96</v>
      </c>
      <c r="C59" s="222" t="s">
        <v>97</v>
      </c>
      <c r="D59" s="223" t="s">
        <v>98</v>
      </c>
      <c r="E59" s="18" t="s">
        <v>99</v>
      </c>
      <c r="F59" s="224" t="s">
        <v>100</v>
      </c>
      <c r="G59" s="225">
        <v>39814</v>
      </c>
      <c r="H59" s="226" t="s">
        <v>111</v>
      </c>
      <c r="I59" s="227" t="s">
        <v>102</v>
      </c>
      <c r="J59" s="227">
        <v>38416</v>
      </c>
      <c r="K59" s="226" t="s">
        <v>112</v>
      </c>
      <c r="L59" s="16" t="s">
        <v>2095</v>
      </c>
      <c r="M59" s="17" t="s">
        <v>2094</v>
      </c>
      <c r="N59" s="38" t="s">
        <v>119</v>
      </c>
      <c r="O59" s="38" t="s">
        <v>84</v>
      </c>
      <c r="P59" s="228" t="s">
        <v>122</v>
      </c>
      <c r="Q59" s="229" t="s">
        <v>121</v>
      </c>
      <c r="R59" s="38" t="s">
        <v>110</v>
      </c>
      <c r="S59" s="230">
        <v>320</v>
      </c>
      <c r="T59" s="230">
        <v>320</v>
      </c>
      <c r="U59" s="230">
        <v>0</v>
      </c>
      <c r="V59" s="230">
        <v>0</v>
      </c>
      <c r="W59" s="230">
        <v>0</v>
      </c>
      <c r="X59" s="230">
        <v>0</v>
      </c>
    </row>
    <row r="60" spans="1:24" ht="79.2">
      <c r="A60" s="220">
        <v>601</v>
      </c>
      <c r="B60" s="221" t="s">
        <v>96</v>
      </c>
      <c r="C60" s="222" t="s">
        <v>97</v>
      </c>
      <c r="D60" s="223" t="s">
        <v>98</v>
      </c>
      <c r="E60" s="18" t="s">
        <v>99</v>
      </c>
      <c r="F60" s="224" t="s">
        <v>100</v>
      </c>
      <c r="G60" s="225">
        <v>39814</v>
      </c>
      <c r="H60" s="226" t="s">
        <v>111</v>
      </c>
      <c r="I60" s="227" t="s">
        <v>102</v>
      </c>
      <c r="J60" s="227">
        <v>38416</v>
      </c>
      <c r="K60" s="226" t="s">
        <v>2108</v>
      </c>
      <c r="L60" s="16" t="s">
        <v>267</v>
      </c>
      <c r="M60" s="16">
        <v>42511</v>
      </c>
      <c r="N60" s="38" t="s">
        <v>119</v>
      </c>
      <c r="O60" s="38" t="s">
        <v>84</v>
      </c>
      <c r="P60" s="228" t="s">
        <v>123</v>
      </c>
      <c r="Q60" s="229" t="s">
        <v>124</v>
      </c>
      <c r="R60" s="38" t="s">
        <v>110</v>
      </c>
      <c r="S60" s="230">
        <v>0</v>
      </c>
      <c r="T60" s="230">
        <v>0</v>
      </c>
      <c r="U60" s="230">
        <v>280</v>
      </c>
      <c r="V60" s="230">
        <v>180</v>
      </c>
      <c r="W60" s="230">
        <v>180</v>
      </c>
      <c r="X60" s="230">
        <v>0</v>
      </c>
    </row>
    <row r="61" spans="1:24" ht="79.2">
      <c r="A61" s="220">
        <v>601</v>
      </c>
      <c r="B61" s="221" t="s">
        <v>96</v>
      </c>
      <c r="C61" s="222" t="s">
        <v>97</v>
      </c>
      <c r="D61" s="223" t="s">
        <v>98</v>
      </c>
      <c r="E61" s="18" t="s">
        <v>99</v>
      </c>
      <c r="F61" s="224" t="s">
        <v>125</v>
      </c>
      <c r="G61" s="225">
        <v>39814</v>
      </c>
      <c r="H61" s="226" t="s">
        <v>111</v>
      </c>
      <c r="I61" s="227" t="s">
        <v>102</v>
      </c>
      <c r="J61" s="227">
        <v>38416</v>
      </c>
      <c r="K61" s="226" t="s">
        <v>112</v>
      </c>
      <c r="L61" s="16" t="s">
        <v>2109</v>
      </c>
      <c r="M61" s="17" t="s">
        <v>2094</v>
      </c>
      <c r="N61" s="38" t="s">
        <v>127</v>
      </c>
      <c r="O61" s="38" t="s">
        <v>46</v>
      </c>
      <c r="P61" s="228" t="s">
        <v>128</v>
      </c>
      <c r="Q61" s="229" t="s">
        <v>129</v>
      </c>
      <c r="R61" s="38" t="s">
        <v>110</v>
      </c>
      <c r="S61" s="230">
        <v>1903</v>
      </c>
      <c r="T61" s="230">
        <v>1903</v>
      </c>
      <c r="U61" s="230">
        <v>2123</v>
      </c>
      <c r="V61" s="230">
        <v>1911</v>
      </c>
      <c r="W61" s="230">
        <v>1911</v>
      </c>
      <c r="X61" s="230">
        <v>0</v>
      </c>
    </row>
    <row r="62" spans="1:24" ht="52.8">
      <c r="A62" s="220">
        <v>601</v>
      </c>
      <c r="B62" s="221" t="s">
        <v>96</v>
      </c>
      <c r="C62" s="222" t="s">
        <v>130</v>
      </c>
      <c r="D62" s="223" t="s">
        <v>131</v>
      </c>
      <c r="E62" s="18" t="s">
        <v>99</v>
      </c>
      <c r="F62" s="224" t="s">
        <v>132</v>
      </c>
      <c r="G62" s="225">
        <v>39814</v>
      </c>
      <c r="H62" s="226" t="s">
        <v>111</v>
      </c>
      <c r="I62" s="227" t="s">
        <v>102</v>
      </c>
      <c r="J62" s="227">
        <v>38416</v>
      </c>
      <c r="K62" s="226" t="s">
        <v>133</v>
      </c>
      <c r="L62" s="16" t="s">
        <v>134</v>
      </c>
      <c r="M62" s="16">
        <v>42511</v>
      </c>
      <c r="N62" s="38" t="s">
        <v>46</v>
      </c>
      <c r="O62" s="38" t="s">
        <v>48</v>
      </c>
      <c r="P62" s="228" t="s">
        <v>135</v>
      </c>
      <c r="Q62" s="229" t="s">
        <v>136</v>
      </c>
      <c r="R62" s="38" t="s">
        <v>110</v>
      </c>
      <c r="S62" s="230">
        <v>0</v>
      </c>
      <c r="T62" s="230">
        <v>0</v>
      </c>
      <c r="U62" s="230">
        <v>257</v>
      </c>
      <c r="V62" s="230">
        <v>221.3</v>
      </c>
      <c r="W62" s="230">
        <v>221.3</v>
      </c>
      <c r="X62" s="230">
        <v>0</v>
      </c>
    </row>
    <row r="63" spans="1:24" ht="52.8">
      <c r="A63" s="220">
        <v>601</v>
      </c>
      <c r="B63" s="221" t="s">
        <v>96</v>
      </c>
      <c r="C63" s="222" t="s">
        <v>130</v>
      </c>
      <c r="D63" s="223" t="s">
        <v>131</v>
      </c>
      <c r="E63" s="18" t="s">
        <v>99</v>
      </c>
      <c r="F63" s="224" t="s">
        <v>132</v>
      </c>
      <c r="G63" s="225">
        <v>39814</v>
      </c>
      <c r="H63" s="226" t="s">
        <v>111</v>
      </c>
      <c r="I63" s="227" t="s">
        <v>102</v>
      </c>
      <c r="J63" s="227">
        <v>38416</v>
      </c>
      <c r="K63" s="226" t="s">
        <v>137</v>
      </c>
      <c r="L63" s="16" t="s">
        <v>134</v>
      </c>
      <c r="M63" s="16">
        <v>42511</v>
      </c>
      <c r="N63" s="38" t="s">
        <v>46</v>
      </c>
      <c r="O63" s="38" t="s">
        <v>48</v>
      </c>
      <c r="P63" s="228" t="s">
        <v>138</v>
      </c>
      <c r="Q63" s="229" t="s">
        <v>136</v>
      </c>
      <c r="R63" s="38" t="s">
        <v>110</v>
      </c>
      <c r="S63" s="230">
        <v>0</v>
      </c>
      <c r="T63" s="230">
        <v>0</v>
      </c>
      <c r="U63" s="230">
        <v>17</v>
      </c>
      <c r="V63" s="230">
        <v>15.3</v>
      </c>
      <c r="W63" s="230">
        <v>15.3</v>
      </c>
      <c r="X63" s="230">
        <v>0</v>
      </c>
    </row>
    <row r="64" spans="1:24" ht="66">
      <c r="A64" s="220">
        <v>601</v>
      </c>
      <c r="B64" s="221" t="s">
        <v>96</v>
      </c>
      <c r="C64" s="222" t="s">
        <v>130</v>
      </c>
      <c r="D64" s="223" t="s">
        <v>131</v>
      </c>
      <c r="E64" s="18" t="s">
        <v>99</v>
      </c>
      <c r="F64" s="224" t="s">
        <v>132</v>
      </c>
      <c r="G64" s="225">
        <v>39814</v>
      </c>
      <c r="H64" s="226" t="s">
        <v>111</v>
      </c>
      <c r="I64" s="227" t="s">
        <v>102</v>
      </c>
      <c r="J64" s="227">
        <v>38416</v>
      </c>
      <c r="K64" s="226" t="s">
        <v>139</v>
      </c>
      <c r="L64" s="16" t="s">
        <v>2112</v>
      </c>
      <c r="M64" s="17" t="s">
        <v>2111</v>
      </c>
      <c r="N64" s="38" t="s">
        <v>46</v>
      </c>
      <c r="O64" s="38" t="s">
        <v>48</v>
      </c>
      <c r="P64" s="228" t="s">
        <v>140</v>
      </c>
      <c r="Q64" s="229" t="s">
        <v>136</v>
      </c>
      <c r="R64" s="38" t="s">
        <v>110</v>
      </c>
      <c r="S64" s="230">
        <v>20</v>
      </c>
      <c r="T64" s="230">
        <v>20</v>
      </c>
      <c r="U64" s="230">
        <v>0</v>
      </c>
      <c r="V64" s="230">
        <v>0</v>
      </c>
      <c r="W64" s="230">
        <v>0</v>
      </c>
      <c r="X64" s="230">
        <v>0</v>
      </c>
    </row>
    <row r="65" spans="1:24" ht="118.8">
      <c r="A65" s="220">
        <v>601</v>
      </c>
      <c r="B65" s="221" t="s">
        <v>96</v>
      </c>
      <c r="C65" s="222" t="s">
        <v>141</v>
      </c>
      <c r="D65" s="231" t="s">
        <v>142</v>
      </c>
      <c r="E65" s="18" t="s">
        <v>99</v>
      </c>
      <c r="F65" s="224" t="s">
        <v>143</v>
      </c>
      <c r="G65" s="225">
        <v>39814</v>
      </c>
      <c r="H65" s="226" t="s">
        <v>111</v>
      </c>
      <c r="I65" s="227" t="s">
        <v>102</v>
      </c>
      <c r="J65" s="227">
        <v>38416</v>
      </c>
      <c r="K65" s="226" t="s">
        <v>133</v>
      </c>
      <c r="L65" s="16" t="s">
        <v>2113</v>
      </c>
      <c r="M65" s="16">
        <v>42511</v>
      </c>
      <c r="N65" s="38" t="s">
        <v>46</v>
      </c>
      <c r="O65" s="38" t="s">
        <v>48</v>
      </c>
      <c r="P65" s="228" t="s">
        <v>135</v>
      </c>
      <c r="Q65" s="229" t="s">
        <v>136</v>
      </c>
      <c r="R65" s="38" t="s">
        <v>110</v>
      </c>
      <c r="S65" s="230">
        <v>0</v>
      </c>
      <c r="T65" s="230">
        <v>0</v>
      </c>
      <c r="U65" s="230">
        <v>100</v>
      </c>
      <c r="V65" s="230">
        <v>100</v>
      </c>
      <c r="W65" s="230">
        <v>100</v>
      </c>
      <c r="X65" s="230">
        <v>0</v>
      </c>
    </row>
    <row r="66" spans="1:24" ht="132">
      <c r="A66" s="220">
        <v>601</v>
      </c>
      <c r="B66" s="221" t="s">
        <v>96</v>
      </c>
      <c r="C66" s="222" t="s">
        <v>144</v>
      </c>
      <c r="D66" s="232" t="s">
        <v>145</v>
      </c>
      <c r="E66" s="18" t="s">
        <v>146</v>
      </c>
      <c r="F66" s="16" t="s">
        <v>2115</v>
      </c>
      <c r="G66" s="16" t="s">
        <v>2116</v>
      </c>
      <c r="H66" s="226" t="s">
        <v>147</v>
      </c>
      <c r="I66" s="16" t="s">
        <v>2117</v>
      </c>
      <c r="J66" s="16" t="s">
        <v>2118</v>
      </c>
      <c r="K66" s="226" t="s">
        <v>103</v>
      </c>
      <c r="L66" s="16" t="s">
        <v>2119</v>
      </c>
      <c r="M66" s="17" t="s">
        <v>2120</v>
      </c>
      <c r="N66" s="38" t="s">
        <v>46</v>
      </c>
      <c r="O66" s="38" t="s">
        <v>48</v>
      </c>
      <c r="P66" s="228" t="s">
        <v>148</v>
      </c>
      <c r="Q66" s="229" t="s">
        <v>149</v>
      </c>
      <c r="R66" s="38" t="s">
        <v>150</v>
      </c>
      <c r="S66" s="230">
        <v>162.13</v>
      </c>
      <c r="T66" s="230">
        <v>162.13</v>
      </c>
      <c r="U66" s="230">
        <v>162.13</v>
      </c>
      <c r="V66" s="230">
        <v>162.13</v>
      </c>
      <c r="W66" s="230">
        <v>162.13</v>
      </c>
      <c r="X66" s="230">
        <v>0</v>
      </c>
    </row>
    <row r="67" spans="1:24" ht="118.8">
      <c r="A67" s="220">
        <v>601</v>
      </c>
      <c r="B67" s="221" t="s">
        <v>96</v>
      </c>
      <c r="C67" s="222" t="s">
        <v>144</v>
      </c>
      <c r="D67" s="232" t="s">
        <v>145</v>
      </c>
      <c r="E67" s="18" t="s">
        <v>151</v>
      </c>
      <c r="F67" s="16" t="s">
        <v>2124</v>
      </c>
      <c r="G67" s="16" t="s">
        <v>2123</v>
      </c>
      <c r="H67" s="226" t="s">
        <v>2125</v>
      </c>
      <c r="I67" s="16" t="s">
        <v>2117</v>
      </c>
      <c r="J67" s="16" t="s">
        <v>2122</v>
      </c>
      <c r="K67" s="226" t="s">
        <v>103</v>
      </c>
      <c r="L67" s="16" t="s">
        <v>2121</v>
      </c>
      <c r="M67" s="17" t="s">
        <v>2120</v>
      </c>
      <c r="N67" s="38" t="s">
        <v>46</v>
      </c>
      <c r="O67" s="38" t="s">
        <v>48</v>
      </c>
      <c r="P67" s="228" t="s">
        <v>148</v>
      </c>
      <c r="Q67" s="229" t="s">
        <v>149</v>
      </c>
      <c r="R67" s="38" t="s">
        <v>110</v>
      </c>
      <c r="S67" s="230">
        <v>617.14</v>
      </c>
      <c r="T67" s="230">
        <v>617.14</v>
      </c>
      <c r="U67" s="230">
        <v>617.14</v>
      </c>
      <c r="V67" s="230">
        <v>617.14</v>
      </c>
      <c r="W67" s="230">
        <v>617.14</v>
      </c>
      <c r="X67" s="230">
        <v>0</v>
      </c>
    </row>
    <row r="68" spans="1:24" ht="52.8">
      <c r="A68" s="220">
        <v>601</v>
      </c>
      <c r="B68" s="221" t="s">
        <v>96</v>
      </c>
      <c r="C68" s="222" t="s">
        <v>144</v>
      </c>
      <c r="D68" s="223" t="s">
        <v>145</v>
      </c>
      <c r="E68" s="18" t="s">
        <v>152</v>
      </c>
      <c r="F68" s="224" t="s">
        <v>153</v>
      </c>
      <c r="G68" s="225">
        <v>39234</v>
      </c>
      <c r="H68" s="226" t="s">
        <v>154</v>
      </c>
      <c r="I68" s="227" t="s">
        <v>155</v>
      </c>
      <c r="J68" s="227">
        <v>39442</v>
      </c>
      <c r="K68" s="226" t="s">
        <v>156</v>
      </c>
      <c r="L68" s="16" t="s">
        <v>63</v>
      </c>
      <c r="M68" s="16">
        <v>41920</v>
      </c>
      <c r="N68" s="38" t="s">
        <v>46</v>
      </c>
      <c r="O68" s="38" t="s">
        <v>119</v>
      </c>
      <c r="P68" s="228" t="s">
        <v>157</v>
      </c>
      <c r="Q68" s="229" t="s">
        <v>158</v>
      </c>
      <c r="R68" s="38" t="s">
        <v>159</v>
      </c>
      <c r="S68" s="230">
        <v>153.85</v>
      </c>
      <c r="T68" s="230">
        <v>153.85</v>
      </c>
      <c r="U68" s="230">
        <v>132.96</v>
      </c>
      <c r="V68" s="230">
        <v>132.96</v>
      </c>
      <c r="W68" s="230">
        <v>132.96</v>
      </c>
      <c r="X68" s="230">
        <v>0</v>
      </c>
    </row>
    <row r="69" spans="1:24" ht="52.8">
      <c r="A69" s="220">
        <v>601</v>
      </c>
      <c r="B69" s="221" t="s">
        <v>96</v>
      </c>
      <c r="C69" s="222" t="s">
        <v>144</v>
      </c>
      <c r="D69" s="223" t="s">
        <v>145</v>
      </c>
      <c r="E69" s="18" t="s">
        <v>152</v>
      </c>
      <c r="F69" s="224" t="s">
        <v>153</v>
      </c>
      <c r="G69" s="225">
        <v>39234</v>
      </c>
      <c r="H69" s="226" t="s">
        <v>154</v>
      </c>
      <c r="I69" s="227" t="s">
        <v>155</v>
      </c>
      <c r="J69" s="227">
        <v>39442</v>
      </c>
      <c r="K69" s="226" t="s">
        <v>156</v>
      </c>
      <c r="L69" s="16" t="s">
        <v>63</v>
      </c>
      <c r="M69" s="17" t="s">
        <v>160</v>
      </c>
      <c r="N69" s="38" t="s">
        <v>46</v>
      </c>
      <c r="O69" s="38" t="s">
        <v>119</v>
      </c>
      <c r="P69" s="228" t="s">
        <v>157</v>
      </c>
      <c r="Q69" s="229" t="s">
        <v>158</v>
      </c>
      <c r="R69" s="38" t="s">
        <v>110</v>
      </c>
      <c r="S69" s="230">
        <v>89.5</v>
      </c>
      <c r="T69" s="230">
        <v>89.5</v>
      </c>
      <c r="U69" s="230">
        <v>90</v>
      </c>
      <c r="V69" s="230">
        <v>90</v>
      </c>
      <c r="W69" s="230">
        <v>90</v>
      </c>
      <c r="X69" s="230">
        <v>0</v>
      </c>
    </row>
    <row r="70" spans="1:24" ht="105.6">
      <c r="A70" s="220">
        <v>601</v>
      </c>
      <c r="B70" s="221" t="s">
        <v>96</v>
      </c>
      <c r="C70" s="222" t="s">
        <v>144</v>
      </c>
      <c r="D70" s="223" t="s">
        <v>145</v>
      </c>
      <c r="E70" s="18" t="s">
        <v>2099</v>
      </c>
      <c r="F70" s="16" t="s">
        <v>2100</v>
      </c>
      <c r="G70" s="16" t="s">
        <v>2102</v>
      </c>
      <c r="H70" s="226" t="s">
        <v>2103</v>
      </c>
      <c r="I70" s="16" t="s">
        <v>2104</v>
      </c>
      <c r="J70" s="16" t="s">
        <v>2097</v>
      </c>
      <c r="K70" s="226" t="s">
        <v>2098</v>
      </c>
      <c r="L70" s="16" t="s">
        <v>2101</v>
      </c>
      <c r="M70" s="17" t="s">
        <v>2105</v>
      </c>
      <c r="N70" s="38" t="s">
        <v>46</v>
      </c>
      <c r="O70" s="38" t="s">
        <v>119</v>
      </c>
      <c r="P70" s="228" t="s">
        <v>161</v>
      </c>
      <c r="Q70" s="229" t="s">
        <v>87</v>
      </c>
      <c r="R70" s="38" t="s">
        <v>159</v>
      </c>
      <c r="S70" s="230">
        <v>3089.66</v>
      </c>
      <c r="T70" s="230">
        <v>3089.66</v>
      </c>
      <c r="U70" s="230">
        <v>3089.66</v>
      </c>
      <c r="V70" s="230">
        <v>3089.66</v>
      </c>
      <c r="W70" s="230">
        <v>3089.66</v>
      </c>
      <c r="X70" s="230">
        <v>0</v>
      </c>
    </row>
    <row r="71" spans="1:24" ht="92.4">
      <c r="A71" s="220">
        <v>601</v>
      </c>
      <c r="B71" s="221" t="s">
        <v>96</v>
      </c>
      <c r="C71" s="222" t="s">
        <v>162</v>
      </c>
      <c r="D71" s="223" t="s">
        <v>163</v>
      </c>
      <c r="E71" s="18" t="s">
        <v>99</v>
      </c>
      <c r="F71" s="224" t="s">
        <v>164</v>
      </c>
      <c r="G71" s="225">
        <v>39814</v>
      </c>
      <c r="H71" s="226" t="s">
        <v>165</v>
      </c>
      <c r="I71" s="227" t="s">
        <v>166</v>
      </c>
      <c r="J71" s="227">
        <v>39739</v>
      </c>
      <c r="K71" s="226" t="s">
        <v>2126</v>
      </c>
      <c r="L71" s="16" t="s">
        <v>63</v>
      </c>
      <c r="M71" s="16">
        <v>42200</v>
      </c>
      <c r="N71" s="38" t="s">
        <v>119</v>
      </c>
      <c r="O71" s="38" t="s">
        <v>84</v>
      </c>
      <c r="P71" s="228" t="s">
        <v>167</v>
      </c>
      <c r="Q71" s="229" t="s">
        <v>168</v>
      </c>
      <c r="R71" s="38" t="s">
        <v>110</v>
      </c>
      <c r="S71" s="230">
        <v>1550.75</v>
      </c>
      <c r="T71" s="230">
        <v>1550.75</v>
      </c>
      <c r="U71" s="230">
        <v>1150</v>
      </c>
      <c r="V71" s="230">
        <v>1150</v>
      </c>
      <c r="W71" s="230">
        <v>1150</v>
      </c>
      <c r="X71" s="230">
        <v>0</v>
      </c>
    </row>
    <row r="72" spans="1:24" ht="92.4">
      <c r="A72" s="220">
        <v>601</v>
      </c>
      <c r="B72" s="221" t="s">
        <v>96</v>
      </c>
      <c r="C72" s="222" t="s">
        <v>162</v>
      </c>
      <c r="D72" s="223" t="s">
        <v>163</v>
      </c>
      <c r="E72" s="18" t="s">
        <v>99</v>
      </c>
      <c r="F72" s="224" t="s">
        <v>164</v>
      </c>
      <c r="G72" s="225">
        <v>39814</v>
      </c>
      <c r="H72" s="226" t="s">
        <v>165</v>
      </c>
      <c r="I72" s="227" t="s">
        <v>166</v>
      </c>
      <c r="J72" s="227">
        <v>39739</v>
      </c>
      <c r="K72" s="226" t="s">
        <v>2126</v>
      </c>
      <c r="L72" s="16" t="s">
        <v>63</v>
      </c>
      <c r="M72" s="16">
        <v>42200</v>
      </c>
      <c r="N72" s="38" t="s">
        <v>119</v>
      </c>
      <c r="O72" s="38" t="s">
        <v>84</v>
      </c>
      <c r="P72" s="228" t="s">
        <v>169</v>
      </c>
      <c r="Q72" s="229" t="s">
        <v>168</v>
      </c>
      <c r="R72" s="38" t="s">
        <v>110</v>
      </c>
      <c r="S72" s="230">
        <v>385.5</v>
      </c>
      <c r="T72" s="230">
        <v>385.5</v>
      </c>
      <c r="U72" s="230">
        <v>450</v>
      </c>
      <c r="V72" s="230">
        <v>407</v>
      </c>
      <c r="W72" s="230">
        <v>407</v>
      </c>
      <c r="X72" s="230">
        <v>0</v>
      </c>
    </row>
    <row r="73" spans="1:24" ht="92.4">
      <c r="A73" s="220">
        <v>601</v>
      </c>
      <c r="B73" s="221" t="s">
        <v>96</v>
      </c>
      <c r="C73" s="222" t="s">
        <v>162</v>
      </c>
      <c r="D73" s="223" t="s">
        <v>163</v>
      </c>
      <c r="E73" s="18" t="s">
        <v>99</v>
      </c>
      <c r="F73" s="224" t="s">
        <v>164</v>
      </c>
      <c r="G73" s="225">
        <v>39814</v>
      </c>
      <c r="H73" s="226" t="s">
        <v>170</v>
      </c>
      <c r="I73" s="227" t="s">
        <v>166</v>
      </c>
      <c r="J73" s="227">
        <v>39739</v>
      </c>
      <c r="K73" s="226" t="s">
        <v>2126</v>
      </c>
      <c r="L73" s="16" t="s">
        <v>63</v>
      </c>
      <c r="M73" s="17" t="s">
        <v>2127</v>
      </c>
      <c r="N73" s="38" t="s">
        <v>119</v>
      </c>
      <c r="O73" s="38" t="s">
        <v>84</v>
      </c>
      <c r="P73" s="228" t="s">
        <v>171</v>
      </c>
      <c r="Q73" s="229" t="s">
        <v>172</v>
      </c>
      <c r="R73" s="38" t="s">
        <v>173</v>
      </c>
      <c r="S73" s="230">
        <v>4865</v>
      </c>
      <c r="T73" s="230">
        <v>4865</v>
      </c>
      <c r="U73" s="230">
        <v>5000</v>
      </c>
      <c r="V73" s="230">
        <v>4410</v>
      </c>
      <c r="W73" s="230">
        <v>4410</v>
      </c>
      <c r="X73" s="230">
        <v>0</v>
      </c>
    </row>
    <row r="74" spans="1:24" ht="171.6">
      <c r="A74" s="220">
        <v>601</v>
      </c>
      <c r="B74" s="221" t="s">
        <v>96</v>
      </c>
      <c r="C74" s="222" t="s">
        <v>174</v>
      </c>
      <c r="D74" s="223" t="s">
        <v>175</v>
      </c>
      <c r="E74" s="18" t="s">
        <v>99</v>
      </c>
      <c r="F74" s="224" t="s">
        <v>176</v>
      </c>
      <c r="G74" s="225">
        <v>39814</v>
      </c>
      <c r="H74" s="226" t="s">
        <v>101</v>
      </c>
      <c r="I74" s="227" t="s">
        <v>177</v>
      </c>
      <c r="J74" s="227">
        <v>38416</v>
      </c>
      <c r="K74" s="226" t="s">
        <v>178</v>
      </c>
      <c r="L74" s="16" t="s">
        <v>2128</v>
      </c>
      <c r="M74" s="16" t="s">
        <v>2129</v>
      </c>
      <c r="N74" s="38" t="s">
        <v>46</v>
      </c>
      <c r="O74" s="38" t="s">
        <v>48</v>
      </c>
      <c r="P74" s="228" t="s">
        <v>179</v>
      </c>
      <c r="Q74" s="233" t="s">
        <v>180</v>
      </c>
      <c r="R74" s="38" t="s">
        <v>181</v>
      </c>
      <c r="S74" s="230">
        <v>1792.5</v>
      </c>
      <c r="T74" s="230">
        <v>1792.5</v>
      </c>
      <c r="U74" s="230">
        <v>2292.5</v>
      </c>
      <c r="V74" s="230">
        <v>2292.5</v>
      </c>
      <c r="W74" s="230">
        <v>2292.5</v>
      </c>
      <c r="X74" s="230">
        <v>0</v>
      </c>
    </row>
    <row r="75" spans="1:24" ht="52.8">
      <c r="A75" s="220">
        <v>601</v>
      </c>
      <c r="B75" s="221" t="s">
        <v>96</v>
      </c>
      <c r="C75" s="222" t="s">
        <v>174</v>
      </c>
      <c r="D75" s="223" t="s">
        <v>175</v>
      </c>
      <c r="E75" s="18" t="s">
        <v>99</v>
      </c>
      <c r="F75" s="224" t="s">
        <v>176</v>
      </c>
      <c r="G75" s="225">
        <v>39814</v>
      </c>
      <c r="H75" s="226" t="s">
        <v>101</v>
      </c>
      <c r="I75" s="227" t="s">
        <v>177</v>
      </c>
      <c r="J75" s="227">
        <v>38416</v>
      </c>
      <c r="K75" s="226" t="s">
        <v>182</v>
      </c>
      <c r="L75" s="227" t="s">
        <v>183</v>
      </c>
      <c r="M75" s="16">
        <v>42511</v>
      </c>
      <c r="N75" s="38" t="s">
        <v>46</v>
      </c>
      <c r="O75" s="38" t="s">
        <v>48</v>
      </c>
      <c r="P75" s="228" t="s">
        <v>184</v>
      </c>
      <c r="Q75" s="229" t="s">
        <v>185</v>
      </c>
      <c r="R75" s="38" t="s">
        <v>186</v>
      </c>
      <c r="S75" s="230">
        <v>328</v>
      </c>
      <c r="T75" s="230">
        <v>328</v>
      </c>
      <c r="U75" s="230">
        <v>278.8</v>
      </c>
      <c r="V75" s="230">
        <v>250.92</v>
      </c>
      <c r="W75" s="230">
        <v>250.92</v>
      </c>
      <c r="X75" s="230">
        <v>0</v>
      </c>
    </row>
    <row r="76" spans="1:24" ht="66">
      <c r="A76" s="220">
        <v>601</v>
      </c>
      <c r="B76" s="221" t="s">
        <v>96</v>
      </c>
      <c r="C76" s="222" t="s">
        <v>187</v>
      </c>
      <c r="D76" s="223" t="s">
        <v>188</v>
      </c>
      <c r="E76" s="18" t="s">
        <v>189</v>
      </c>
      <c r="F76" s="224" t="s">
        <v>190</v>
      </c>
      <c r="G76" s="225">
        <v>39807</v>
      </c>
      <c r="H76" s="226" t="s">
        <v>191</v>
      </c>
      <c r="I76" s="227" t="s">
        <v>192</v>
      </c>
      <c r="J76" s="227">
        <v>39940</v>
      </c>
      <c r="K76" s="226" t="s">
        <v>193</v>
      </c>
      <c r="L76" s="16" t="s">
        <v>2130</v>
      </c>
      <c r="M76" s="17" t="s">
        <v>2120</v>
      </c>
      <c r="N76" s="38" t="s">
        <v>46</v>
      </c>
      <c r="O76" s="38" t="s">
        <v>48</v>
      </c>
      <c r="P76" s="228" t="s">
        <v>194</v>
      </c>
      <c r="Q76" s="229" t="s">
        <v>195</v>
      </c>
      <c r="R76" s="38" t="s">
        <v>110</v>
      </c>
      <c r="S76" s="230">
        <v>100</v>
      </c>
      <c r="T76" s="230">
        <v>100</v>
      </c>
      <c r="U76" s="230">
        <v>145</v>
      </c>
      <c r="V76" s="230">
        <v>100</v>
      </c>
      <c r="W76" s="230">
        <v>100</v>
      </c>
      <c r="X76" s="230">
        <v>0</v>
      </c>
    </row>
    <row r="77" spans="1:24" ht="66">
      <c r="A77" s="220">
        <v>601</v>
      </c>
      <c r="B77" s="221" t="s">
        <v>96</v>
      </c>
      <c r="C77" s="222" t="s">
        <v>187</v>
      </c>
      <c r="D77" s="223" t="s">
        <v>188</v>
      </c>
      <c r="E77" s="18" t="s">
        <v>189</v>
      </c>
      <c r="F77" s="224" t="s">
        <v>190</v>
      </c>
      <c r="G77" s="225">
        <v>39807</v>
      </c>
      <c r="H77" s="226" t="s">
        <v>191</v>
      </c>
      <c r="I77" s="227" t="s">
        <v>192</v>
      </c>
      <c r="J77" s="227">
        <v>39940</v>
      </c>
      <c r="K77" s="226" t="s">
        <v>112</v>
      </c>
      <c r="L77" s="16" t="s">
        <v>2130</v>
      </c>
      <c r="M77" s="17" t="s">
        <v>2106</v>
      </c>
      <c r="N77" s="38" t="s">
        <v>46</v>
      </c>
      <c r="O77" s="38" t="s">
        <v>48</v>
      </c>
      <c r="P77" s="228" t="s">
        <v>196</v>
      </c>
      <c r="Q77" s="229" t="s">
        <v>195</v>
      </c>
      <c r="R77" s="38" t="s">
        <v>110</v>
      </c>
      <c r="S77" s="230">
        <v>39.4</v>
      </c>
      <c r="T77" s="230">
        <v>39.4</v>
      </c>
      <c r="U77" s="230">
        <v>0</v>
      </c>
      <c r="V77" s="230">
        <v>0</v>
      </c>
      <c r="W77" s="230">
        <v>0</v>
      </c>
      <c r="X77" s="230">
        <v>0</v>
      </c>
    </row>
    <row r="78" spans="1:24" ht="66">
      <c r="A78" s="220">
        <v>601</v>
      </c>
      <c r="B78" s="221" t="s">
        <v>96</v>
      </c>
      <c r="C78" s="222" t="s">
        <v>54</v>
      </c>
      <c r="D78" s="223" t="s">
        <v>197</v>
      </c>
      <c r="E78" s="18" t="s">
        <v>99</v>
      </c>
      <c r="F78" s="224" t="s">
        <v>198</v>
      </c>
      <c r="G78" s="225">
        <v>39814</v>
      </c>
      <c r="H78" s="226" t="s">
        <v>111</v>
      </c>
      <c r="I78" s="227" t="s">
        <v>102</v>
      </c>
      <c r="J78" s="227">
        <v>38416</v>
      </c>
      <c r="K78" s="226" t="s">
        <v>2132</v>
      </c>
      <c r="L78" s="16" t="s">
        <v>2131</v>
      </c>
      <c r="M78" s="17" t="s">
        <v>2094</v>
      </c>
      <c r="N78" s="38" t="s">
        <v>46</v>
      </c>
      <c r="O78" s="38" t="s">
        <v>48</v>
      </c>
      <c r="P78" s="228" t="s">
        <v>199</v>
      </c>
      <c r="Q78" s="229" t="s">
        <v>200</v>
      </c>
      <c r="R78" s="38" t="s">
        <v>201</v>
      </c>
      <c r="S78" s="230">
        <v>596.13</v>
      </c>
      <c r="T78" s="230">
        <v>596.13</v>
      </c>
      <c r="U78" s="230">
        <v>0</v>
      </c>
      <c r="V78" s="230">
        <v>0</v>
      </c>
      <c r="W78" s="230">
        <v>0</v>
      </c>
      <c r="X78" s="230">
        <v>0</v>
      </c>
    </row>
    <row r="79" spans="1:24" ht="52.8">
      <c r="A79" s="220">
        <v>601</v>
      </c>
      <c r="B79" s="221" t="s">
        <v>96</v>
      </c>
      <c r="C79" s="222" t="s">
        <v>54</v>
      </c>
      <c r="D79" s="223" t="s">
        <v>197</v>
      </c>
      <c r="E79" s="18" t="s">
        <v>152</v>
      </c>
      <c r="F79" s="224" t="s">
        <v>153</v>
      </c>
      <c r="G79" s="225">
        <v>39234</v>
      </c>
      <c r="H79" s="226" t="s">
        <v>154</v>
      </c>
      <c r="I79" s="227" t="s">
        <v>155</v>
      </c>
      <c r="J79" s="227">
        <v>39442</v>
      </c>
      <c r="K79" s="226" t="s">
        <v>156</v>
      </c>
      <c r="L79" s="16" t="s">
        <v>63</v>
      </c>
      <c r="M79" s="16">
        <v>41920</v>
      </c>
      <c r="N79" s="38" t="s">
        <v>46</v>
      </c>
      <c r="O79" s="38" t="s">
        <v>119</v>
      </c>
      <c r="P79" s="228" t="s">
        <v>157</v>
      </c>
      <c r="Q79" s="229" t="s">
        <v>158</v>
      </c>
      <c r="R79" s="38" t="s">
        <v>159</v>
      </c>
      <c r="S79" s="230">
        <v>3642.75</v>
      </c>
      <c r="T79" s="230">
        <v>3443.98</v>
      </c>
      <c r="U79" s="230">
        <v>4251.0600000000004</v>
      </c>
      <c r="V79" s="230">
        <v>4251.0600000000004</v>
      </c>
      <c r="W79" s="230">
        <v>4251.0600000000004</v>
      </c>
      <c r="X79" s="230">
        <v>0</v>
      </c>
    </row>
    <row r="80" spans="1:24" ht="52.8">
      <c r="A80" s="220">
        <v>601</v>
      </c>
      <c r="B80" s="221" t="s">
        <v>96</v>
      </c>
      <c r="C80" s="222" t="s">
        <v>54</v>
      </c>
      <c r="D80" s="223" t="s">
        <v>197</v>
      </c>
      <c r="E80" s="18" t="s">
        <v>152</v>
      </c>
      <c r="F80" s="224" t="s">
        <v>153</v>
      </c>
      <c r="G80" s="225">
        <v>39234</v>
      </c>
      <c r="H80" s="226" t="s">
        <v>154</v>
      </c>
      <c r="I80" s="227" t="s">
        <v>155</v>
      </c>
      <c r="J80" s="227">
        <v>39442</v>
      </c>
      <c r="K80" s="226" t="s">
        <v>156</v>
      </c>
      <c r="L80" s="16" t="s">
        <v>63</v>
      </c>
      <c r="M80" s="17" t="s">
        <v>160</v>
      </c>
      <c r="N80" s="38" t="s">
        <v>46</v>
      </c>
      <c r="O80" s="38" t="s">
        <v>119</v>
      </c>
      <c r="P80" s="228" t="s">
        <v>157</v>
      </c>
      <c r="Q80" s="229" t="s">
        <v>158</v>
      </c>
      <c r="R80" s="38" t="s">
        <v>110</v>
      </c>
      <c r="S80" s="230">
        <v>6427.36</v>
      </c>
      <c r="T80" s="230">
        <v>6382.52</v>
      </c>
      <c r="U80" s="230">
        <v>7811.67</v>
      </c>
      <c r="V80" s="230">
        <v>7811.67</v>
      </c>
      <c r="W80" s="230">
        <v>7811.67</v>
      </c>
      <c r="X80" s="230">
        <v>0</v>
      </c>
    </row>
    <row r="81" spans="1:24" ht="52.8">
      <c r="A81" s="220">
        <v>601</v>
      </c>
      <c r="B81" s="221" t="s">
        <v>96</v>
      </c>
      <c r="C81" s="222" t="s">
        <v>54</v>
      </c>
      <c r="D81" s="223" t="s">
        <v>197</v>
      </c>
      <c r="E81" s="18" t="s">
        <v>152</v>
      </c>
      <c r="F81" s="224" t="s">
        <v>153</v>
      </c>
      <c r="G81" s="225">
        <v>39234</v>
      </c>
      <c r="H81" s="226" t="s">
        <v>154</v>
      </c>
      <c r="I81" s="227" t="s">
        <v>155</v>
      </c>
      <c r="J81" s="227">
        <v>39442</v>
      </c>
      <c r="K81" s="226" t="s">
        <v>156</v>
      </c>
      <c r="L81" s="16" t="s">
        <v>63</v>
      </c>
      <c r="M81" s="17" t="s">
        <v>160</v>
      </c>
      <c r="N81" s="38" t="s">
        <v>46</v>
      </c>
      <c r="O81" s="38" t="s">
        <v>119</v>
      </c>
      <c r="P81" s="228" t="s">
        <v>157</v>
      </c>
      <c r="Q81" s="229" t="s">
        <v>158</v>
      </c>
      <c r="R81" s="38" t="s">
        <v>201</v>
      </c>
      <c r="S81" s="230">
        <v>12</v>
      </c>
      <c r="T81" s="230">
        <v>12</v>
      </c>
      <c r="U81" s="230">
        <v>0</v>
      </c>
      <c r="V81" s="230">
        <v>0</v>
      </c>
      <c r="W81" s="230">
        <v>0</v>
      </c>
      <c r="X81" s="230">
        <v>0</v>
      </c>
    </row>
    <row r="82" spans="1:24" ht="52.8">
      <c r="A82" s="220">
        <v>601</v>
      </c>
      <c r="B82" s="221" t="s">
        <v>96</v>
      </c>
      <c r="C82" s="222" t="s">
        <v>54</v>
      </c>
      <c r="D82" s="223" t="s">
        <v>197</v>
      </c>
      <c r="E82" s="18" t="s">
        <v>152</v>
      </c>
      <c r="F82" s="224" t="s">
        <v>153</v>
      </c>
      <c r="G82" s="225">
        <v>39234</v>
      </c>
      <c r="H82" s="226" t="s">
        <v>154</v>
      </c>
      <c r="I82" s="227" t="s">
        <v>155</v>
      </c>
      <c r="J82" s="227">
        <v>39442</v>
      </c>
      <c r="K82" s="226" t="s">
        <v>156</v>
      </c>
      <c r="L82" s="16" t="s">
        <v>63</v>
      </c>
      <c r="M82" s="17" t="s">
        <v>160</v>
      </c>
      <c r="N82" s="38" t="s">
        <v>46</v>
      </c>
      <c r="O82" s="38" t="s">
        <v>119</v>
      </c>
      <c r="P82" s="228" t="s">
        <v>157</v>
      </c>
      <c r="Q82" s="229" t="s">
        <v>158</v>
      </c>
      <c r="R82" s="38" t="s">
        <v>106</v>
      </c>
      <c r="S82" s="230">
        <v>12.75</v>
      </c>
      <c r="T82" s="230">
        <v>12.75</v>
      </c>
      <c r="U82" s="230">
        <v>24</v>
      </c>
      <c r="V82" s="230">
        <v>24</v>
      </c>
      <c r="W82" s="230">
        <v>24</v>
      </c>
      <c r="X82" s="230">
        <v>0</v>
      </c>
    </row>
    <row r="83" spans="1:24" ht="105.6">
      <c r="A83" s="220">
        <v>601</v>
      </c>
      <c r="B83" s="221" t="s">
        <v>96</v>
      </c>
      <c r="C83" s="222" t="s">
        <v>54</v>
      </c>
      <c r="D83" s="223" t="s">
        <v>197</v>
      </c>
      <c r="E83" s="18" t="s">
        <v>2139</v>
      </c>
      <c r="F83" s="16" t="s">
        <v>2134</v>
      </c>
      <c r="G83" s="16" t="s">
        <v>2135</v>
      </c>
      <c r="H83" s="226" t="s">
        <v>202</v>
      </c>
      <c r="I83" s="16" t="s">
        <v>2133</v>
      </c>
      <c r="J83" s="16" t="s">
        <v>2136</v>
      </c>
      <c r="K83" s="226" t="s">
        <v>2098</v>
      </c>
      <c r="L83" s="16" t="s">
        <v>2137</v>
      </c>
      <c r="M83" s="17" t="s">
        <v>2138</v>
      </c>
      <c r="N83" s="38" t="s">
        <v>46</v>
      </c>
      <c r="O83" s="38" t="s">
        <v>119</v>
      </c>
      <c r="P83" s="228" t="s">
        <v>161</v>
      </c>
      <c r="Q83" s="229" t="s">
        <v>87</v>
      </c>
      <c r="R83" s="38" t="s">
        <v>159</v>
      </c>
      <c r="S83" s="230">
        <v>91121.31</v>
      </c>
      <c r="T83" s="230">
        <v>91121.31</v>
      </c>
      <c r="U83" s="230">
        <v>91224.75</v>
      </c>
      <c r="V83" s="230">
        <v>91224.75</v>
      </c>
      <c r="W83" s="230">
        <v>91224.75</v>
      </c>
      <c r="X83" s="230">
        <v>0</v>
      </c>
    </row>
    <row r="84" spans="1:24" ht="52.8">
      <c r="A84" s="220">
        <v>601</v>
      </c>
      <c r="B84" s="221" t="s">
        <v>96</v>
      </c>
      <c r="C84" s="222" t="s">
        <v>54</v>
      </c>
      <c r="D84" s="223" t="s">
        <v>197</v>
      </c>
      <c r="E84" s="18" t="s">
        <v>203</v>
      </c>
      <c r="F84" s="227" t="s">
        <v>153</v>
      </c>
      <c r="G84" s="225">
        <v>39234</v>
      </c>
      <c r="H84" s="226" t="s">
        <v>204</v>
      </c>
      <c r="I84" s="227" t="s">
        <v>155</v>
      </c>
      <c r="J84" s="227">
        <v>39442</v>
      </c>
      <c r="K84" s="226" t="s">
        <v>156</v>
      </c>
      <c r="L84" s="227" t="s">
        <v>63</v>
      </c>
      <c r="M84" s="16">
        <v>41920</v>
      </c>
      <c r="N84" s="38" t="s">
        <v>46</v>
      </c>
      <c r="O84" s="38" t="s">
        <v>119</v>
      </c>
      <c r="P84" s="228" t="s">
        <v>161</v>
      </c>
      <c r="Q84" s="229" t="s">
        <v>87</v>
      </c>
      <c r="R84" s="38" t="s">
        <v>205</v>
      </c>
      <c r="S84" s="230">
        <v>51</v>
      </c>
      <c r="T84" s="230">
        <v>51</v>
      </c>
      <c r="U84" s="230">
        <v>0</v>
      </c>
      <c r="V84" s="230">
        <v>0</v>
      </c>
      <c r="W84" s="230">
        <v>0</v>
      </c>
      <c r="X84" s="230">
        <v>0</v>
      </c>
    </row>
    <row r="85" spans="1:24" ht="52.8">
      <c r="A85" s="220">
        <v>601</v>
      </c>
      <c r="B85" s="221" t="s">
        <v>96</v>
      </c>
      <c r="C85" s="222" t="s">
        <v>54</v>
      </c>
      <c r="D85" s="223" t="s">
        <v>197</v>
      </c>
      <c r="E85" s="18" t="s">
        <v>203</v>
      </c>
      <c r="F85" s="227" t="s">
        <v>206</v>
      </c>
      <c r="G85" s="225">
        <v>39234</v>
      </c>
      <c r="H85" s="226" t="s">
        <v>204</v>
      </c>
      <c r="I85" s="227" t="s">
        <v>207</v>
      </c>
      <c r="J85" s="227">
        <v>39442</v>
      </c>
      <c r="K85" s="226" t="s">
        <v>156</v>
      </c>
      <c r="L85" s="17" t="s">
        <v>208</v>
      </c>
      <c r="M85" s="16">
        <v>41920</v>
      </c>
      <c r="N85" s="38" t="s">
        <v>46</v>
      </c>
      <c r="O85" s="38" t="s">
        <v>48</v>
      </c>
      <c r="P85" s="228" t="s">
        <v>209</v>
      </c>
      <c r="Q85" s="229" t="s">
        <v>52</v>
      </c>
      <c r="R85" s="38" t="s">
        <v>159</v>
      </c>
      <c r="S85" s="230">
        <v>272.51</v>
      </c>
      <c r="T85" s="230">
        <v>272.51</v>
      </c>
      <c r="U85" s="230">
        <v>0</v>
      </c>
      <c r="V85" s="230">
        <v>0</v>
      </c>
      <c r="W85" s="230">
        <v>0</v>
      </c>
      <c r="X85" s="230">
        <v>0</v>
      </c>
    </row>
    <row r="86" spans="1:24" ht="52.8">
      <c r="A86" s="220">
        <v>601</v>
      </c>
      <c r="B86" s="221" t="s">
        <v>96</v>
      </c>
      <c r="C86" s="222" t="s">
        <v>54</v>
      </c>
      <c r="D86" s="223" t="s">
        <v>197</v>
      </c>
      <c r="E86" s="18" t="s">
        <v>203</v>
      </c>
      <c r="F86" s="227" t="s">
        <v>153</v>
      </c>
      <c r="G86" s="225">
        <v>39234</v>
      </c>
      <c r="H86" s="226" t="s">
        <v>204</v>
      </c>
      <c r="I86" s="227" t="s">
        <v>155</v>
      </c>
      <c r="J86" s="227">
        <v>39442</v>
      </c>
      <c r="K86" s="226" t="s">
        <v>156</v>
      </c>
      <c r="L86" s="227" t="s">
        <v>63</v>
      </c>
      <c r="M86" s="16">
        <v>41920</v>
      </c>
      <c r="N86" s="38" t="s">
        <v>46</v>
      </c>
      <c r="O86" s="38" t="s">
        <v>47</v>
      </c>
      <c r="P86" s="228" t="s">
        <v>210</v>
      </c>
      <c r="Q86" s="229" t="s">
        <v>87</v>
      </c>
      <c r="R86" s="38" t="s">
        <v>159</v>
      </c>
      <c r="S86" s="230">
        <v>0</v>
      </c>
      <c r="T86" s="230">
        <v>0</v>
      </c>
      <c r="U86" s="230">
        <v>41.55</v>
      </c>
      <c r="V86" s="230">
        <v>41.55</v>
      </c>
      <c r="W86" s="230">
        <v>41.55</v>
      </c>
      <c r="X86" s="230">
        <v>0</v>
      </c>
    </row>
    <row r="87" spans="1:24" ht="52.8">
      <c r="A87" s="220">
        <v>601</v>
      </c>
      <c r="B87" s="221" t="s">
        <v>96</v>
      </c>
      <c r="C87" s="222" t="s">
        <v>54</v>
      </c>
      <c r="D87" s="223" t="s">
        <v>197</v>
      </c>
      <c r="E87" s="18" t="s">
        <v>203</v>
      </c>
      <c r="F87" s="227" t="s">
        <v>211</v>
      </c>
      <c r="G87" s="225">
        <v>39234</v>
      </c>
      <c r="H87" s="226" t="s">
        <v>204</v>
      </c>
      <c r="I87" s="227" t="s">
        <v>155</v>
      </c>
      <c r="J87" s="227">
        <v>39442</v>
      </c>
      <c r="K87" s="226" t="s">
        <v>156</v>
      </c>
      <c r="L87" s="227" t="s">
        <v>63</v>
      </c>
      <c r="M87" s="16">
        <v>41920</v>
      </c>
      <c r="N87" s="38" t="s">
        <v>46</v>
      </c>
      <c r="O87" s="38" t="s">
        <v>119</v>
      </c>
      <c r="P87" s="228" t="s">
        <v>210</v>
      </c>
      <c r="Q87" s="229" t="s">
        <v>87</v>
      </c>
      <c r="R87" s="38" t="s">
        <v>159</v>
      </c>
      <c r="S87" s="230">
        <v>41.55</v>
      </c>
      <c r="T87" s="230">
        <v>41.55</v>
      </c>
      <c r="U87" s="230">
        <v>0</v>
      </c>
      <c r="V87" s="230">
        <v>0</v>
      </c>
      <c r="W87" s="230">
        <v>0</v>
      </c>
      <c r="X87" s="230">
        <v>0</v>
      </c>
    </row>
    <row r="88" spans="1:24" ht="52.8">
      <c r="A88" s="220">
        <v>601</v>
      </c>
      <c r="B88" s="221" t="s">
        <v>96</v>
      </c>
      <c r="C88" s="222" t="s">
        <v>54</v>
      </c>
      <c r="D88" s="223" t="s">
        <v>197</v>
      </c>
      <c r="E88" s="18" t="s">
        <v>203</v>
      </c>
      <c r="F88" s="227" t="s">
        <v>211</v>
      </c>
      <c r="G88" s="225">
        <v>39234</v>
      </c>
      <c r="H88" s="226" t="s">
        <v>204</v>
      </c>
      <c r="I88" s="227" t="s">
        <v>155</v>
      </c>
      <c r="J88" s="227">
        <v>39442</v>
      </c>
      <c r="K88" s="226" t="s">
        <v>156</v>
      </c>
      <c r="L88" s="227" t="s">
        <v>63</v>
      </c>
      <c r="M88" s="16">
        <v>41920</v>
      </c>
      <c r="N88" s="38" t="s">
        <v>46</v>
      </c>
      <c r="O88" s="38" t="s">
        <v>47</v>
      </c>
      <c r="P88" s="228" t="s">
        <v>212</v>
      </c>
      <c r="Q88" s="229" t="s">
        <v>87</v>
      </c>
      <c r="R88" s="38" t="s">
        <v>159</v>
      </c>
      <c r="S88" s="230">
        <v>0</v>
      </c>
      <c r="T88" s="230">
        <v>0</v>
      </c>
      <c r="U88" s="230">
        <v>1552</v>
      </c>
      <c r="V88" s="230">
        <v>1552</v>
      </c>
      <c r="W88" s="230">
        <v>1552</v>
      </c>
      <c r="X88" s="230">
        <v>0</v>
      </c>
    </row>
    <row r="89" spans="1:24" ht="52.8">
      <c r="A89" s="220">
        <v>601</v>
      </c>
      <c r="B89" s="221" t="s">
        <v>96</v>
      </c>
      <c r="C89" s="222" t="s">
        <v>54</v>
      </c>
      <c r="D89" s="223" t="s">
        <v>197</v>
      </c>
      <c r="E89" s="18" t="s">
        <v>203</v>
      </c>
      <c r="F89" s="227" t="s">
        <v>211</v>
      </c>
      <c r="G89" s="225">
        <v>39234</v>
      </c>
      <c r="H89" s="226" t="s">
        <v>204</v>
      </c>
      <c r="I89" s="227" t="s">
        <v>155</v>
      </c>
      <c r="J89" s="227">
        <v>39442</v>
      </c>
      <c r="K89" s="226" t="s">
        <v>156</v>
      </c>
      <c r="L89" s="227" t="s">
        <v>63</v>
      </c>
      <c r="M89" s="16">
        <v>41920</v>
      </c>
      <c r="N89" s="38" t="s">
        <v>46</v>
      </c>
      <c r="O89" s="38" t="s">
        <v>47</v>
      </c>
      <c r="P89" s="228" t="s">
        <v>213</v>
      </c>
      <c r="Q89" s="229" t="s">
        <v>87</v>
      </c>
      <c r="R89" s="38" t="s">
        <v>159</v>
      </c>
      <c r="S89" s="230">
        <v>312.08999999999997</v>
      </c>
      <c r="T89" s="230">
        <v>312.08999999999997</v>
      </c>
      <c r="U89" s="230">
        <v>0</v>
      </c>
      <c r="V89" s="230">
        <v>0</v>
      </c>
      <c r="W89" s="230">
        <v>0</v>
      </c>
      <c r="X89" s="230">
        <v>0</v>
      </c>
    </row>
    <row r="90" spans="1:24" ht="52.8">
      <c r="A90" s="220">
        <v>601</v>
      </c>
      <c r="B90" s="221" t="s">
        <v>96</v>
      </c>
      <c r="C90" s="222" t="s">
        <v>54</v>
      </c>
      <c r="D90" s="223" t="s">
        <v>197</v>
      </c>
      <c r="E90" s="18" t="s">
        <v>203</v>
      </c>
      <c r="F90" s="227" t="s">
        <v>211</v>
      </c>
      <c r="G90" s="225">
        <v>39234</v>
      </c>
      <c r="H90" s="226" t="s">
        <v>204</v>
      </c>
      <c r="I90" s="227" t="s">
        <v>155</v>
      </c>
      <c r="J90" s="227">
        <v>39442</v>
      </c>
      <c r="K90" s="226" t="s">
        <v>156</v>
      </c>
      <c r="L90" s="227" t="s">
        <v>63</v>
      </c>
      <c r="M90" s="16">
        <v>41920</v>
      </c>
      <c r="N90" s="38" t="s">
        <v>46</v>
      </c>
      <c r="O90" s="38" t="s">
        <v>119</v>
      </c>
      <c r="P90" s="228" t="s">
        <v>212</v>
      </c>
      <c r="Q90" s="229" t="s">
        <v>87</v>
      </c>
      <c r="R90" s="38" t="s">
        <v>159</v>
      </c>
      <c r="S90" s="230">
        <v>1617.91</v>
      </c>
      <c r="T90" s="230">
        <v>1617.91</v>
      </c>
      <c r="U90" s="230">
        <v>0</v>
      </c>
      <c r="V90" s="230">
        <v>0</v>
      </c>
      <c r="W90" s="230">
        <v>0</v>
      </c>
      <c r="X90" s="230">
        <v>0</v>
      </c>
    </row>
    <row r="91" spans="1:24" ht="105.6">
      <c r="A91" s="220">
        <v>601</v>
      </c>
      <c r="B91" s="221" t="s">
        <v>96</v>
      </c>
      <c r="C91" s="222" t="s">
        <v>214</v>
      </c>
      <c r="D91" s="232" t="s">
        <v>215</v>
      </c>
      <c r="E91" s="18" t="s">
        <v>216</v>
      </c>
      <c r="F91" s="224" t="s">
        <v>217</v>
      </c>
      <c r="G91" s="225">
        <v>40386</v>
      </c>
      <c r="H91" s="226" t="s">
        <v>101</v>
      </c>
      <c r="I91" s="227" t="s">
        <v>218</v>
      </c>
      <c r="J91" s="227">
        <v>38416</v>
      </c>
      <c r="K91" s="226" t="s">
        <v>103</v>
      </c>
      <c r="L91" s="16" t="s">
        <v>2140</v>
      </c>
      <c r="M91" s="17" t="s">
        <v>2141</v>
      </c>
      <c r="N91" s="38" t="s">
        <v>46</v>
      </c>
      <c r="O91" s="38" t="s">
        <v>48</v>
      </c>
      <c r="P91" s="228" t="s">
        <v>219</v>
      </c>
      <c r="Q91" s="229" t="s">
        <v>149</v>
      </c>
      <c r="R91" s="38" t="s">
        <v>150</v>
      </c>
      <c r="S91" s="230">
        <v>49108.9</v>
      </c>
      <c r="T91" s="230">
        <v>49108.9</v>
      </c>
      <c r="U91" s="230">
        <v>58134.48</v>
      </c>
      <c r="V91" s="230">
        <v>58134.48</v>
      </c>
      <c r="W91" s="230">
        <v>58134.48</v>
      </c>
      <c r="X91" s="230">
        <v>0</v>
      </c>
    </row>
    <row r="92" spans="1:24" ht="105.6">
      <c r="A92" s="220">
        <v>601</v>
      </c>
      <c r="B92" s="221" t="s">
        <v>96</v>
      </c>
      <c r="C92" s="222" t="s">
        <v>214</v>
      </c>
      <c r="D92" s="232" t="s">
        <v>215</v>
      </c>
      <c r="E92" s="18" t="s">
        <v>216</v>
      </c>
      <c r="F92" s="224" t="s">
        <v>217</v>
      </c>
      <c r="G92" s="225">
        <v>40386</v>
      </c>
      <c r="H92" s="226" t="s">
        <v>111</v>
      </c>
      <c r="I92" s="227" t="s">
        <v>218</v>
      </c>
      <c r="J92" s="227">
        <v>38416</v>
      </c>
      <c r="K92" s="226" t="s">
        <v>103</v>
      </c>
      <c r="L92" s="16" t="s">
        <v>2140</v>
      </c>
      <c r="M92" s="17" t="s">
        <v>2106</v>
      </c>
      <c r="N92" s="38" t="s">
        <v>46</v>
      </c>
      <c r="O92" s="38" t="s">
        <v>48</v>
      </c>
      <c r="P92" s="228" t="s">
        <v>219</v>
      </c>
      <c r="Q92" s="229" t="s">
        <v>149</v>
      </c>
      <c r="R92" s="38" t="s">
        <v>110</v>
      </c>
      <c r="S92" s="230">
        <v>8329.0400000000009</v>
      </c>
      <c r="T92" s="230">
        <v>8328.4</v>
      </c>
      <c r="U92" s="230">
        <v>7191.32</v>
      </c>
      <c r="V92" s="230">
        <v>7279.92</v>
      </c>
      <c r="W92" s="230">
        <v>7279.92</v>
      </c>
      <c r="X92" s="230">
        <v>0</v>
      </c>
    </row>
    <row r="93" spans="1:24" ht="105.6">
      <c r="A93" s="220">
        <v>601</v>
      </c>
      <c r="B93" s="221" t="s">
        <v>96</v>
      </c>
      <c r="C93" s="222" t="s">
        <v>214</v>
      </c>
      <c r="D93" s="232" t="s">
        <v>215</v>
      </c>
      <c r="E93" s="18" t="s">
        <v>216</v>
      </c>
      <c r="F93" s="224" t="s">
        <v>217</v>
      </c>
      <c r="G93" s="225">
        <v>40386</v>
      </c>
      <c r="H93" s="226" t="s">
        <v>111</v>
      </c>
      <c r="I93" s="227" t="s">
        <v>218</v>
      </c>
      <c r="J93" s="227">
        <v>38416</v>
      </c>
      <c r="K93" s="226" t="s">
        <v>220</v>
      </c>
      <c r="L93" s="227" t="s">
        <v>221</v>
      </c>
      <c r="M93" s="17" t="s">
        <v>222</v>
      </c>
      <c r="N93" s="38" t="s">
        <v>46</v>
      </c>
      <c r="O93" s="38" t="s">
        <v>48</v>
      </c>
      <c r="P93" s="228" t="s">
        <v>219</v>
      </c>
      <c r="Q93" s="229" t="s">
        <v>223</v>
      </c>
      <c r="R93" s="38" t="s">
        <v>201</v>
      </c>
      <c r="S93" s="230">
        <v>36.78</v>
      </c>
      <c r="T93" s="230">
        <v>36.78</v>
      </c>
      <c r="U93" s="230">
        <v>0</v>
      </c>
      <c r="V93" s="230">
        <v>0</v>
      </c>
      <c r="W93" s="230">
        <v>0</v>
      </c>
      <c r="X93" s="230">
        <v>0</v>
      </c>
    </row>
    <row r="94" spans="1:24" ht="105.6">
      <c r="A94" s="220">
        <v>601</v>
      </c>
      <c r="B94" s="221" t="s">
        <v>96</v>
      </c>
      <c r="C94" s="222" t="s">
        <v>214</v>
      </c>
      <c r="D94" s="232" t="s">
        <v>215</v>
      </c>
      <c r="E94" s="18" t="s">
        <v>216</v>
      </c>
      <c r="F94" s="224" t="s">
        <v>217</v>
      </c>
      <c r="G94" s="225">
        <v>40386</v>
      </c>
      <c r="H94" s="226" t="s">
        <v>111</v>
      </c>
      <c r="I94" s="227" t="s">
        <v>218</v>
      </c>
      <c r="J94" s="227">
        <v>38416</v>
      </c>
      <c r="K94" s="226" t="s">
        <v>103</v>
      </c>
      <c r="L94" s="16" t="s">
        <v>2142</v>
      </c>
      <c r="M94" s="17" t="s">
        <v>2110</v>
      </c>
      <c r="N94" s="38" t="s">
        <v>46</v>
      </c>
      <c r="O94" s="38" t="s">
        <v>48</v>
      </c>
      <c r="P94" s="228" t="s">
        <v>219</v>
      </c>
      <c r="Q94" s="229" t="s">
        <v>223</v>
      </c>
      <c r="R94" s="38" t="s">
        <v>106</v>
      </c>
      <c r="S94" s="230">
        <v>1362.12</v>
      </c>
      <c r="T94" s="230">
        <v>1362.12</v>
      </c>
      <c r="U94" s="230">
        <v>1297.43</v>
      </c>
      <c r="V94" s="230">
        <v>1297.43</v>
      </c>
      <c r="W94" s="230">
        <v>1297.43</v>
      </c>
      <c r="X94" s="230">
        <v>0</v>
      </c>
    </row>
    <row r="95" spans="1:24" ht="105.6">
      <c r="A95" s="220">
        <v>601</v>
      </c>
      <c r="B95" s="221" t="s">
        <v>96</v>
      </c>
      <c r="C95" s="222" t="s">
        <v>214</v>
      </c>
      <c r="D95" s="232" t="s">
        <v>215</v>
      </c>
      <c r="E95" s="18" t="s">
        <v>216</v>
      </c>
      <c r="F95" s="224" t="s">
        <v>217</v>
      </c>
      <c r="G95" s="225">
        <v>40386</v>
      </c>
      <c r="H95" s="226" t="s">
        <v>101</v>
      </c>
      <c r="I95" s="227" t="s">
        <v>218</v>
      </c>
      <c r="J95" s="227">
        <v>38416</v>
      </c>
      <c r="K95" s="226" t="s">
        <v>103</v>
      </c>
      <c r="L95" s="16" t="s">
        <v>2142</v>
      </c>
      <c r="M95" s="17" t="s">
        <v>2094</v>
      </c>
      <c r="N95" s="38" t="s">
        <v>46</v>
      </c>
      <c r="O95" s="38" t="s">
        <v>48</v>
      </c>
      <c r="P95" s="228" t="s">
        <v>148</v>
      </c>
      <c r="Q95" s="229" t="s">
        <v>149</v>
      </c>
      <c r="R95" s="38" t="s">
        <v>150</v>
      </c>
      <c r="S95" s="230">
        <v>12444.83</v>
      </c>
      <c r="T95" s="230">
        <v>12444.83</v>
      </c>
      <c r="U95" s="230">
        <v>12499.83</v>
      </c>
      <c r="V95" s="230">
        <v>12499.83</v>
      </c>
      <c r="W95" s="230">
        <v>12499.83</v>
      </c>
      <c r="X95" s="230">
        <v>0</v>
      </c>
    </row>
    <row r="96" spans="1:24" ht="105.6">
      <c r="A96" s="220">
        <v>601</v>
      </c>
      <c r="B96" s="221" t="s">
        <v>96</v>
      </c>
      <c r="C96" s="222" t="s">
        <v>214</v>
      </c>
      <c r="D96" s="232" t="s">
        <v>215</v>
      </c>
      <c r="E96" s="18" t="s">
        <v>216</v>
      </c>
      <c r="F96" s="224" t="s">
        <v>217</v>
      </c>
      <c r="G96" s="225">
        <v>40386</v>
      </c>
      <c r="H96" s="226" t="s">
        <v>101</v>
      </c>
      <c r="I96" s="227" t="s">
        <v>218</v>
      </c>
      <c r="J96" s="227">
        <v>38416</v>
      </c>
      <c r="K96" s="226" t="s">
        <v>103</v>
      </c>
      <c r="L96" s="16" t="s">
        <v>2142</v>
      </c>
      <c r="M96" s="17" t="s">
        <v>2094</v>
      </c>
      <c r="N96" s="38" t="s">
        <v>46</v>
      </c>
      <c r="O96" s="38" t="s">
        <v>48</v>
      </c>
      <c r="P96" s="228" t="s">
        <v>148</v>
      </c>
      <c r="Q96" s="229" t="s">
        <v>149</v>
      </c>
      <c r="R96" s="38" t="s">
        <v>110</v>
      </c>
      <c r="S96" s="230">
        <v>17943.34</v>
      </c>
      <c r="T96" s="230">
        <v>17655.810000000001</v>
      </c>
      <c r="U96" s="230">
        <v>20597.02</v>
      </c>
      <c r="V96" s="230">
        <v>18464.88</v>
      </c>
      <c r="W96" s="230">
        <v>18464.88</v>
      </c>
      <c r="X96" s="230">
        <v>0</v>
      </c>
    </row>
    <row r="97" spans="1:24" ht="171.6">
      <c r="A97" s="220">
        <v>601</v>
      </c>
      <c r="B97" s="221" t="s">
        <v>96</v>
      </c>
      <c r="C97" s="222" t="s">
        <v>214</v>
      </c>
      <c r="D97" s="232" t="s">
        <v>215</v>
      </c>
      <c r="E97" s="18" t="s">
        <v>216</v>
      </c>
      <c r="F97" s="224" t="s">
        <v>217</v>
      </c>
      <c r="G97" s="225">
        <v>40386</v>
      </c>
      <c r="H97" s="226" t="s">
        <v>111</v>
      </c>
      <c r="I97" s="227" t="s">
        <v>218</v>
      </c>
      <c r="J97" s="227">
        <v>38416</v>
      </c>
      <c r="K97" s="226" t="s">
        <v>103</v>
      </c>
      <c r="L97" s="16" t="s">
        <v>2142</v>
      </c>
      <c r="M97" s="17" t="s">
        <v>224</v>
      </c>
      <c r="N97" s="38" t="s">
        <v>46</v>
      </c>
      <c r="O97" s="38" t="s">
        <v>48</v>
      </c>
      <c r="P97" s="228" t="s">
        <v>148</v>
      </c>
      <c r="Q97" s="229" t="s">
        <v>149</v>
      </c>
      <c r="R97" s="38" t="s">
        <v>106</v>
      </c>
      <c r="S97" s="230">
        <v>194.53</v>
      </c>
      <c r="T97" s="230">
        <v>167.5</v>
      </c>
      <c r="U97" s="230">
        <v>394.53</v>
      </c>
      <c r="V97" s="230">
        <v>394.53</v>
      </c>
      <c r="W97" s="230">
        <v>394.53</v>
      </c>
      <c r="X97" s="230">
        <v>0</v>
      </c>
    </row>
    <row r="98" spans="1:24" ht="118.8">
      <c r="A98" s="220">
        <v>601</v>
      </c>
      <c r="B98" s="221" t="s">
        <v>96</v>
      </c>
      <c r="C98" s="222" t="s">
        <v>225</v>
      </c>
      <c r="D98" s="223" t="s">
        <v>226</v>
      </c>
      <c r="E98" s="18" t="s">
        <v>99</v>
      </c>
      <c r="F98" s="224" t="s">
        <v>227</v>
      </c>
      <c r="G98" s="225">
        <v>39814</v>
      </c>
      <c r="H98" s="226" t="s">
        <v>111</v>
      </c>
      <c r="I98" s="227" t="s">
        <v>228</v>
      </c>
      <c r="J98" s="227">
        <v>38416</v>
      </c>
      <c r="K98" s="226" t="s">
        <v>103</v>
      </c>
      <c r="L98" s="16" t="s">
        <v>2143</v>
      </c>
      <c r="M98" s="17" t="s">
        <v>2110</v>
      </c>
      <c r="N98" s="38" t="s">
        <v>46</v>
      </c>
      <c r="O98" s="38" t="s">
        <v>229</v>
      </c>
      <c r="P98" s="228" t="s">
        <v>230</v>
      </c>
      <c r="Q98" s="229" t="s">
        <v>231</v>
      </c>
      <c r="R98" s="38" t="s">
        <v>232</v>
      </c>
      <c r="S98" s="230">
        <v>23461.4</v>
      </c>
      <c r="T98" s="230">
        <v>23461.4</v>
      </c>
      <c r="U98" s="230">
        <v>0</v>
      </c>
      <c r="V98" s="230">
        <v>0</v>
      </c>
      <c r="W98" s="230">
        <v>0</v>
      </c>
      <c r="X98" s="230">
        <v>0</v>
      </c>
    </row>
    <row r="99" spans="1:24" ht="132">
      <c r="A99" s="220">
        <v>601</v>
      </c>
      <c r="B99" s="221" t="s">
        <v>96</v>
      </c>
      <c r="C99" s="222" t="s">
        <v>233</v>
      </c>
      <c r="D99" s="223" t="s">
        <v>234</v>
      </c>
      <c r="E99" s="18" t="s">
        <v>99</v>
      </c>
      <c r="F99" s="224" t="s">
        <v>235</v>
      </c>
      <c r="G99" s="225">
        <v>39814</v>
      </c>
      <c r="H99" s="226" t="s">
        <v>101</v>
      </c>
      <c r="I99" s="227" t="s">
        <v>236</v>
      </c>
      <c r="J99" s="227">
        <v>38416</v>
      </c>
      <c r="K99" s="226" t="s">
        <v>237</v>
      </c>
      <c r="L99" s="16" t="s">
        <v>2144</v>
      </c>
      <c r="M99" s="17" t="s">
        <v>2114</v>
      </c>
      <c r="N99" s="38" t="s">
        <v>84</v>
      </c>
      <c r="O99" s="38" t="s">
        <v>46</v>
      </c>
      <c r="P99" s="228" t="s">
        <v>238</v>
      </c>
      <c r="Q99" s="229" t="s">
        <v>51</v>
      </c>
      <c r="R99" s="38" t="s">
        <v>110</v>
      </c>
      <c r="S99" s="230">
        <v>0</v>
      </c>
      <c r="T99" s="230">
        <v>0</v>
      </c>
      <c r="U99" s="230">
        <v>5900.5</v>
      </c>
      <c r="V99" s="230">
        <v>0</v>
      </c>
      <c r="W99" s="230">
        <v>0</v>
      </c>
      <c r="X99" s="230">
        <v>0</v>
      </c>
    </row>
    <row r="100" spans="1:24" ht="132">
      <c r="A100" s="220">
        <v>601</v>
      </c>
      <c r="B100" s="221" t="s">
        <v>96</v>
      </c>
      <c r="C100" s="222" t="s">
        <v>233</v>
      </c>
      <c r="D100" s="223" t="s">
        <v>234</v>
      </c>
      <c r="E100" s="18" t="s">
        <v>99</v>
      </c>
      <c r="F100" s="224" t="s">
        <v>235</v>
      </c>
      <c r="G100" s="225">
        <v>39814</v>
      </c>
      <c r="H100" s="226" t="s">
        <v>101</v>
      </c>
      <c r="I100" s="227" t="s">
        <v>236</v>
      </c>
      <c r="J100" s="227">
        <v>38416</v>
      </c>
      <c r="K100" s="226" t="s">
        <v>103</v>
      </c>
      <c r="L100" s="16" t="s">
        <v>2145</v>
      </c>
      <c r="M100" s="17" t="s">
        <v>2110</v>
      </c>
      <c r="N100" s="38" t="s">
        <v>84</v>
      </c>
      <c r="O100" s="38" t="s">
        <v>47</v>
      </c>
      <c r="P100" s="228" t="s">
        <v>239</v>
      </c>
      <c r="Q100" s="229" t="s">
        <v>240</v>
      </c>
      <c r="R100" s="38" t="s">
        <v>173</v>
      </c>
      <c r="S100" s="230">
        <v>13767</v>
      </c>
      <c r="T100" s="230">
        <v>13767</v>
      </c>
      <c r="U100" s="230">
        <v>0</v>
      </c>
      <c r="V100" s="230">
        <v>0</v>
      </c>
      <c r="W100" s="230">
        <v>0</v>
      </c>
      <c r="X100" s="230">
        <v>0</v>
      </c>
    </row>
    <row r="101" spans="1:24" ht="132">
      <c r="A101" s="220">
        <v>601</v>
      </c>
      <c r="B101" s="221" t="s">
        <v>96</v>
      </c>
      <c r="C101" s="222" t="s">
        <v>233</v>
      </c>
      <c r="D101" s="223" t="s">
        <v>234</v>
      </c>
      <c r="E101" s="18" t="s">
        <v>99</v>
      </c>
      <c r="F101" s="224" t="s">
        <v>235</v>
      </c>
      <c r="G101" s="225">
        <v>39814</v>
      </c>
      <c r="H101" s="226" t="s">
        <v>101</v>
      </c>
      <c r="I101" s="227" t="s">
        <v>236</v>
      </c>
      <c r="J101" s="227">
        <v>38416</v>
      </c>
      <c r="K101" s="226" t="s">
        <v>241</v>
      </c>
      <c r="L101" s="16" t="s">
        <v>2144</v>
      </c>
      <c r="M101" s="16">
        <v>42511</v>
      </c>
      <c r="N101" s="38" t="s">
        <v>84</v>
      </c>
      <c r="O101" s="38" t="s">
        <v>47</v>
      </c>
      <c r="P101" s="228" t="s">
        <v>242</v>
      </c>
      <c r="Q101" s="229" t="s">
        <v>240</v>
      </c>
      <c r="R101" s="38" t="s">
        <v>173</v>
      </c>
      <c r="S101" s="230">
        <v>0</v>
      </c>
      <c r="T101" s="230">
        <v>0</v>
      </c>
      <c r="U101" s="230">
        <v>13367</v>
      </c>
      <c r="V101" s="230">
        <v>13367</v>
      </c>
      <c r="W101" s="230">
        <v>13367</v>
      </c>
      <c r="X101" s="230">
        <v>0</v>
      </c>
    </row>
    <row r="102" spans="1:24" ht="132">
      <c r="A102" s="220">
        <v>601</v>
      </c>
      <c r="B102" s="221" t="s">
        <v>96</v>
      </c>
      <c r="C102" s="222" t="s">
        <v>233</v>
      </c>
      <c r="D102" s="223" t="s">
        <v>234</v>
      </c>
      <c r="E102" s="18" t="s">
        <v>99</v>
      </c>
      <c r="F102" s="224" t="s">
        <v>235</v>
      </c>
      <c r="G102" s="225">
        <v>39814</v>
      </c>
      <c r="H102" s="226" t="s">
        <v>101</v>
      </c>
      <c r="I102" s="227" t="s">
        <v>243</v>
      </c>
      <c r="J102" s="227">
        <v>38416</v>
      </c>
      <c r="K102" s="226" t="s">
        <v>103</v>
      </c>
      <c r="L102" s="16" t="s">
        <v>2146</v>
      </c>
      <c r="M102" s="17" t="s">
        <v>2094</v>
      </c>
      <c r="N102" s="38" t="s">
        <v>46</v>
      </c>
      <c r="O102" s="38" t="s">
        <v>48</v>
      </c>
      <c r="P102" s="228" t="s">
        <v>244</v>
      </c>
      <c r="Q102" s="229" t="s">
        <v>51</v>
      </c>
      <c r="R102" s="38" t="s">
        <v>110</v>
      </c>
      <c r="S102" s="230">
        <v>10090.75</v>
      </c>
      <c r="T102" s="230">
        <v>10090.75</v>
      </c>
      <c r="U102" s="230">
        <v>0</v>
      </c>
      <c r="V102" s="230">
        <v>0</v>
      </c>
      <c r="W102" s="230">
        <v>0</v>
      </c>
      <c r="X102" s="230">
        <v>0</v>
      </c>
    </row>
    <row r="103" spans="1:24" ht="132">
      <c r="A103" s="220">
        <v>601</v>
      </c>
      <c r="B103" s="221" t="s">
        <v>96</v>
      </c>
      <c r="C103" s="222" t="s">
        <v>233</v>
      </c>
      <c r="D103" s="231" t="s">
        <v>234</v>
      </c>
      <c r="E103" s="18" t="s">
        <v>99</v>
      </c>
      <c r="F103" s="224" t="s">
        <v>100</v>
      </c>
      <c r="G103" s="225">
        <v>39814</v>
      </c>
      <c r="H103" s="226" t="s">
        <v>101</v>
      </c>
      <c r="I103" s="227" t="s">
        <v>102</v>
      </c>
      <c r="J103" s="227">
        <v>38416</v>
      </c>
      <c r="K103" s="226" t="s">
        <v>112</v>
      </c>
      <c r="L103" s="16" t="s">
        <v>2147</v>
      </c>
      <c r="M103" s="17" t="s">
        <v>2110</v>
      </c>
      <c r="N103" s="38" t="s">
        <v>46</v>
      </c>
      <c r="O103" s="38" t="s">
        <v>48</v>
      </c>
      <c r="P103" s="228" t="s">
        <v>245</v>
      </c>
      <c r="Q103" s="229" t="s">
        <v>246</v>
      </c>
      <c r="R103" s="38" t="s">
        <v>110</v>
      </c>
      <c r="S103" s="230">
        <v>11900.57</v>
      </c>
      <c r="T103" s="230">
        <v>11612.57</v>
      </c>
      <c r="U103" s="230">
        <v>9323.17</v>
      </c>
      <c r="V103" s="230">
        <v>8250.85</v>
      </c>
      <c r="W103" s="230">
        <v>8250.85</v>
      </c>
      <c r="X103" s="230">
        <v>0</v>
      </c>
    </row>
    <row r="104" spans="1:24" ht="132">
      <c r="A104" s="220">
        <v>601</v>
      </c>
      <c r="B104" s="221" t="s">
        <v>96</v>
      </c>
      <c r="C104" s="222" t="s">
        <v>233</v>
      </c>
      <c r="D104" s="223" t="s">
        <v>234</v>
      </c>
      <c r="E104" s="18" t="s">
        <v>99</v>
      </c>
      <c r="F104" s="224" t="s">
        <v>100</v>
      </c>
      <c r="G104" s="225">
        <v>39814</v>
      </c>
      <c r="H104" s="226" t="s">
        <v>111</v>
      </c>
      <c r="I104" s="227" t="s">
        <v>102</v>
      </c>
      <c r="J104" s="227">
        <v>38416</v>
      </c>
      <c r="K104" s="226" t="s">
        <v>112</v>
      </c>
      <c r="L104" s="16" t="s">
        <v>2148</v>
      </c>
      <c r="M104" s="17" t="s">
        <v>2110</v>
      </c>
      <c r="N104" s="38" t="s">
        <v>46</v>
      </c>
      <c r="O104" s="38" t="s">
        <v>48</v>
      </c>
      <c r="P104" s="228" t="s">
        <v>247</v>
      </c>
      <c r="Q104" s="229" t="s">
        <v>246</v>
      </c>
      <c r="R104" s="38" t="s">
        <v>110</v>
      </c>
      <c r="S104" s="230">
        <v>2352.3200000000002</v>
      </c>
      <c r="T104" s="230">
        <v>2352.3200000000002</v>
      </c>
      <c r="U104" s="230">
        <v>2853.37</v>
      </c>
      <c r="V104" s="230">
        <v>2568.0300000000002</v>
      </c>
      <c r="W104" s="230">
        <v>2568.0300000000002</v>
      </c>
      <c r="X104" s="230">
        <v>0</v>
      </c>
    </row>
    <row r="105" spans="1:24" ht="132">
      <c r="A105" s="220">
        <v>601</v>
      </c>
      <c r="B105" s="221" t="s">
        <v>96</v>
      </c>
      <c r="C105" s="222" t="s">
        <v>233</v>
      </c>
      <c r="D105" s="223" t="s">
        <v>234</v>
      </c>
      <c r="E105" s="18" t="s">
        <v>99</v>
      </c>
      <c r="F105" s="224" t="s">
        <v>235</v>
      </c>
      <c r="G105" s="225">
        <v>39814</v>
      </c>
      <c r="H105" s="226" t="s">
        <v>101</v>
      </c>
      <c r="I105" s="227" t="s">
        <v>243</v>
      </c>
      <c r="J105" s="227">
        <v>38416</v>
      </c>
      <c r="K105" s="226" t="s">
        <v>241</v>
      </c>
      <c r="L105" s="16" t="s">
        <v>2144</v>
      </c>
      <c r="M105" s="17" t="s">
        <v>2114</v>
      </c>
      <c r="N105" s="38" t="s">
        <v>46</v>
      </c>
      <c r="O105" s="38" t="s">
        <v>48</v>
      </c>
      <c r="P105" s="228" t="s">
        <v>238</v>
      </c>
      <c r="Q105" s="229" t="s">
        <v>51</v>
      </c>
      <c r="R105" s="38" t="s">
        <v>110</v>
      </c>
      <c r="S105" s="230">
        <v>0</v>
      </c>
      <c r="T105" s="230">
        <v>0</v>
      </c>
      <c r="U105" s="230">
        <v>1190</v>
      </c>
      <c r="V105" s="230">
        <v>7090.5</v>
      </c>
      <c r="W105" s="230">
        <v>7090.5</v>
      </c>
      <c r="X105" s="230">
        <v>0</v>
      </c>
    </row>
    <row r="106" spans="1:24" ht="158.4">
      <c r="A106" s="220">
        <v>601</v>
      </c>
      <c r="B106" s="221" t="s">
        <v>96</v>
      </c>
      <c r="C106" s="222" t="s">
        <v>248</v>
      </c>
      <c r="D106" s="223" t="s">
        <v>249</v>
      </c>
      <c r="E106" s="18" t="s">
        <v>99</v>
      </c>
      <c r="F106" s="224" t="s">
        <v>250</v>
      </c>
      <c r="G106" s="225">
        <v>39814</v>
      </c>
      <c r="H106" s="226" t="s">
        <v>111</v>
      </c>
      <c r="I106" s="227" t="s">
        <v>102</v>
      </c>
      <c r="J106" s="227">
        <v>38416</v>
      </c>
      <c r="K106" s="226" t="s">
        <v>251</v>
      </c>
      <c r="L106" s="16" t="s">
        <v>2149</v>
      </c>
      <c r="M106" s="17" t="s">
        <v>2150</v>
      </c>
      <c r="N106" s="38" t="s">
        <v>229</v>
      </c>
      <c r="O106" s="38" t="s">
        <v>252</v>
      </c>
      <c r="P106" s="228" t="s">
        <v>253</v>
      </c>
      <c r="Q106" s="229" t="s">
        <v>254</v>
      </c>
      <c r="R106" s="38" t="s">
        <v>110</v>
      </c>
      <c r="S106" s="230">
        <v>191.94</v>
      </c>
      <c r="T106" s="230">
        <v>191.94</v>
      </c>
      <c r="U106" s="230">
        <v>160</v>
      </c>
      <c r="V106" s="230">
        <v>160</v>
      </c>
      <c r="W106" s="230">
        <v>160</v>
      </c>
      <c r="X106" s="230">
        <v>0</v>
      </c>
    </row>
    <row r="107" spans="1:24" ht="66">
      <c r="A107" s="220">
        <v>601</v>
      </c>
      <c r="B107" s="221" t="s">
        <v>96</v>
      </c>
      <c r="C107" s="222" t="s">
        <v>255</v>
      </c>
      <c r="D107" s="223" t="s">
        <v>256</v>
      </c>
      <c r="E107" s="18" t="s">
        <v>99</v>
      </c>
      <c r="F107" s="224" t="s">
        <v>257</v>
      </c>
      <c r="G107" s="225">
        <v>39814</v>
      </c>
      <c r="H107" s="226" t="s">
        <v>111</v>
      </c>
      <c r="I107" s="227" t="s">
        <v>102</v>
      </c>
      <c r="J107" s="227">
        <v>38416</v>
      </c>
      <c r="K107" s="226" t="s">
        <v>2152</v>
      </c>
      <c r="L107" s="16" t="s">
        <v>2151</v>
      </c>
      <c r="M107" s="17" t="s">
        <v>2094</v>
      </c>
      <c r="N107" s="38" t="s">
        <v>119</v>
      </c>
      <c r="O107" s="38" t="s">
        <v>84</v>
      </c>
      <c r="P107" s="228" t="s">
        <v>258</v>
      </c>
      <c r="Q107" s="229" t="s">
        <v>259</v>
      </c>
      <c r="R107" s="38" t="s">
        <v>110</v>
      </c>
      <c r="S107" s="230">
        <v>192</v>
      </c>
      <c r="T107" s="230">
        <v>192</v>
      </c>
      <c r="U107" s="230">
        <v>395</v>
      </c>
      <c r="V107" s="230">
        <v>328.5</v>
      </c>
      <c r="W107" s="230">
        <v>328.5</v>
      </c>
      <c r="X107" s="230">
        <v>0</v>
      </c>
    </row>
    <row r="108" spans="1:24" ht="39.6">
      <c r="A108" s="220">
        <v>601</v>
      </c>
      <c r="B108" s="221" t="s">
        <v>96</v>
      </c>
      <c r="C108" s="222" t="s">
        <v>255</v>
      </c>
      <c r="D108" s="223" t="s">
        <v>256</v>
      </c>
      <c r="E108" s="18" t="s">
        <v>99</v>
      </c>
      <c r="F108" s="224" t="s">
        <v>257</v>
      </c>
      <c r="G108" s="225">
        <v>39814</v>
      </c>
      <c r="H108" s="226" t="s">
        <v>101</v>
      </c>
      <c r="I108" s="227" t="s">
        <v>102</v>
      </c>
      <c r="J108" s="227">
        <v>38416</v>
      </c>
      <c r="K108" s="226" t="s">
        <v>2108</v>
      </c>
      <c r="L108" s="16" t="s">
        <v>260</v>
      </c>
      <c r="M108" s="16">
        <v>42511</v>
      </c>
      <c r="N108" s="38" t="s">
        <v>119</v>
      </c>
      <c r="O108" s="38" t="s">
        <v>84</v>
      </c>
      <c r="P108" s="228" t="s">
        <v>258</v>
      </c>
      <c r="Q108" s="229" t="s">
        <v>259</v>
      </c>
      <c r="R108" s="38" t="s">
        <v>232</v>
      </c>
      <c r="S108" s="230">
        <v>0</v>
      </c>
      <c r="T108" s="230">
        <v>0</v>
      </c>
      <c r="U108" s="230">
        <v>100</v>
      </c>
      <c r="V108" s="230">
        <v>0</v>
      </c>
      <c r="W108" s="230">
        <v>0</v>
      </c>
      <c r="X108" s="230">
        <v>0</v>
      </c>
    </row>
    <row r="109" spans="1:24" ht="66">
      <c r="A109" s="220">
        <v>601</v>
      </c>
      <c r="B109" s="221" t="s">
        <v>96</v>
      </c>
      <c r="C109" s="222" t="s">
        <v>261</v>
      </c>
      <c r="D109" s="223" t="s">
        <v>262</v>
      </c>
      <c r="E109" s="18" t="s">
        <v>99</v>
      </c>
      <c r="F109" s="224" t="s">
        <v>100</v>
      </c>
      <c r="G109" s="225">
        <v>39814</v>
      </c>
      <c r="H109" s="226" t="s">
        <v>263</v>
      </c>
      <c r="I109" s="227" t="s">
        <v>264</v>
      </c>
      <c r="J109" s="227">
        <v>34561</v>
      </c>
      <c r="K109" s="226" t="s">
        <v>2096</v>
      </c>
      <c r="L109" s="16" t="s">
        <v>2154</v>
      </c>
      <c r="M109" s="17" t="s">
        <v>2094</v>
      </c>
      <c r="N109" s="38" t="s">
        <v>46</v>
      </c>
      <c r="O109" s="38" t="s">
        <v>48</v>
      </c>
      <c r="P109" s="228" t="s">
        <v>265</v>
      </c>
      <c r="Q109" s="229" t="s">
        <v>266</v>
      </c>
      <c r="R109" s="38" t="s">
        <v>159</v>
      </c>
      <c r="S109" s="230">
        <v>8331.51</v>
      </c>
      <c r="T109" s="230">
        <v>7912.02</v>
      </c>
      <c r="U109" s="230">
        <v>0</v>
      </c>
      <c r="V109" s="230">
        <v>0</v>
      </c>
      <c r="W109" s="230">
        <v>0</v>
      </c>
      <c r="X109" s="230">
        <v>0</v>
      </c>
    </row>
    <row r="110" spans="1:24" ht="52.8">
      <c r="A110" s="220">
        <v>601</v>
      </c>
      <c r="B110" s="221" t="s">
        <v>96</v>
      </c>
      <c r="C110" s="222" t="s">
        <v>261</v>
      </c>
      <c r="D110" s="223" t="s">
        <v>262</v>
      </c>
      <c r="E110" s="18" t="s">
        <v>99</v>
      </c>
      <c r="F110" s="224" t="s">
        <v>100</v>
      </c>
      <c r="G110" s="225">
        <v>39814</v>
      </c>
      <c r="H110" s="226" t="s">
        <v>263</v>
      </c>
      <c r="I110" s="227" t="s">
        <v>264</v>
      </c>
      <c r="J110" s="227">
        <v>34561</v>
      </c>
      <c r="K110" s="226" t="s">
        <v>2155</v>
      </c>
      <c r="L110" s="16" t="s">
        <v>267</v>
      </c>
      <c r="M110" s="16">
        <v>42511</v>
      </c>
      <c r="N110" s="38" t="s">
        <v>46</v>
      </c>
      <c r="O110" s="38" t="s">
        <v>48</v>
      </c>
      <c r="P110" s="228" t="s">
        <v>268</v>
      </c>
      <c r="Q110" s="229" t="s">
        <v>269</v>
      </c>
      <c r="R110" s="38" t="s">
        <v>159</v>
      </c>
      <c r="S110" s="230">
        <v>0</v>
      </c>
      <c r="T110" s="230">
        <v>0</v>
      </c>
      <c r="U110" s="230">
        <v>13370.14</v>
      </c>
      <c r="V110" s="230">
        <v>7404.69</v>
      </c>
      <c r="W110" s="230">
        <v>7404.69</v>
      </c>
      <c r="X110" s="230">
        <v>0</v>
      </c>
    </row>
    <row r="111" spans="1:24" ht="118.8">
      <c r="A111" s="220">
        <v>601</v>
      </c>
      <c r="B111" s="221" t="s">
        <v>96</v>
      </c>
      <c r="C111" s="222" t="s">
        <v>261</v>
      </c>
      <c r="D111" s="223" t="s">
        <v>262</v>
      </c>
      <c r="E111" s="18" t="s">
        <v>99</v>
      </c>
      <c r="F111" s="224" t="s">
        <v>100</v>
      </c>
      <c r="G111" s="225">
        <v>39814</v>
      </c>
      <c r="H111" s="226" t="s">
        <v>263</v>
      </c>
      <c r="I111" s="227" t="s">
        <v>264</v>
      </c>
      <c r="J111" s="227">
        <v>34561</v>
      </c>
      <c r="K111" s="226" t="s">
        <v>2096</v>
      </c>
      <c r="L111" s="16" t="s">
        <v>2156</v>
      </c>
      <c r="M111" s="17" t="s">
        <v>2094</v>
      </c>
      <c r="N111" s="38" t="s">
        <v>46</v>
      </c>
      <c r="O111" s="38" t="s">
        <v>48</v>
      </c>
      <c r="P111" s="228" t="s">
        <v>265</v>
      </c>
      <c r="Q111" s="229" t="s">
        <v>266</v>
      </c>
      <c r="R111" s="38" t="s">
        <v>110</v>
      </c>
      <c r="S111" s="230">
        <v>985.66</v>
      </c>
      <c r="T111" s="230">
        <v>1.66</v>
      </c>
      <c r="U111" s="230">
        <v>0</v>
      </c>
      <c r="V111" s="230">
        <v>0</v>
      </c>
      <c r="W111" s="230">
        <v>0</v>
      </c>
      <c r="X111" s="230">
        <v>0</v>
      </c>
    </row>
    <row r="112" spans="1:24" ht="66">
      <c r="A112" s="220">
        <v>601</v>
      </c>
      <c r="B112" s="221" t="s">
        <v>96</v>
      </c>
      <c r="C112" s="222" t="s">
        <v>261</v>
      </c>
      <c r="D112" s="223" t="s">
        <v>262</v>
      </c>
      <c r="E112" s="18" t="s">
        <v>99</v>
      </c>
      <c r="F112" s="224" t="s">
        <v>100</v>
      </c>
      <c r="G112" s="225">
        <v>39814</v>
      </c>
      <c r="H112" s="226" t="s">
        <v>270</v>
      </c>
      <c r="I112" s="227" t="s">
        <v>264</v>
      </c>
      <c r="J112" s="227">
        <v>34561</v>
      </c>
      <c r="K112" s="226" t="s">
        <v>103</v>
      </c>
      <c r="L112" s="16" t="s">
        <v>2153</v>
      </c>
      <c r="M112" s="17" t="s">
        <v>2094</v>
      </c>
      <c r="N112" s="38" t="s">
        <v>46</v>
      </c>
      <c r="O112" s="38" t="s">
        <v>48</v>
      </c>
      <c r="P112" s="228" t="s">
        <v>265</v>
      </c>
      <c r="Q112" s="229" t="s">
        <v>266</v>
      </c>
      <c r="R112" s="38" t="s">
        <v>205</v>
      </c>
      <c r="S112" s="230">
        <v>47.52</v>
      </c>
      <c r="T112" s="230">
        <v>47.52</v>
      </c>
      <c r="U112" s="230">
        <v>0</v>
      </c>
      <c r="V112" s="230">
        <v>0</v>
      </c>
      <c r="W112" s="230">
        <v>0</v>
      </c>
      <c r="X112" s="230">
        <v>0</v>
      </c>
    </row>
    <row r="113" spans="1:24" ht="79.2">
      <c r="A113" s="220">
        <v>601</v>
      </c>
      <c r="B113" s="221" t="s">
        <v>96</v>
      </c>
      <c r="C113" s="222" t="s">
        <v>271</v>
      </c>
      <c r="D113" s="234" t="s">
        <v>272</v>
      </c>
      <c r="E113" s="18" t="s">
        <v>273</v>
      </c>
      <c r="F113" s="224" t="s">
        <v>274</v>
      </c>
      <c r="G113" s="225">
        <v>38222</v>
      </c>
      <c r="H113" s="226" t="s">
        <v>101</v>
      </c>
      <c r="I113" s="227" t="s">
        <v>177</v>
      </c>
      <c r="J113" s="227">
        <v>38416</v>
      </c>
      <c r="K113" s="226" t="s">
        <v>2107</v>
      </c>
      <c r="L113" s="16" t="s">
        <v>2157</v>
      </c>
      <c r="M113" s="17" t="s">
        <v>2094</v>
      </c>
      <c r="N113" s="38" t="s">
        <v>46</v>
      </c>
      <c r="O113" s="38" t="s">
        <v>252</v>
      </c>
      <c r="P113" s="228" t="s">
        <v>275</v>
      </c>
      <c r="Q113" s="229" t="s">
        <v>276</v>
      </c>
      <c r="R113" s="38" t="s">
        <v>110</v>
      </c>
      <c r="S113" s="230">
        <v>1096.6400000000001</v>
      </c>
      <c r="T113" s="230">
        <v>285</v>
      </c>
      <c r="U113" s="230">
        <v>136.80000000000001</v>
      </c>
      <c r="V113" s="230">
        <v>136.80000000000001</v>
      </c>
      <c r="W113" s="230">
        <v>136.80000000000001</v>
      </c>
      <c r="X113" s="230">
        <v>0</v>
      </c>
    </row>
    <row r="114" spans="1:24" ht="92.4">
      <c r="A114" s="220">
        <v>601</v>
      </c>
      <c r="B114" s="221" t="s">
        <v>96</v>
      </c>
      <c r="C114" s="222" t="s">
        <v>277</v>
      </c>
      <c r="D114" s="235" t="s">
        <v>278</v>
      </c>
      <c r="E114" s="18" t="s">
        <v>279</v>
      </c>
      <c r="F114" s="224" t="s">
        <v>280</v>
      </c>
      <c r="G114" s="225">
        <v>38287</v>
      </c>
      <c r="H114" s="226" t="s">
        <v>281</v>
      </c>
      <c r="I114" s="16" t="s">
        <v>282</v>
      </c>
      <c r="J114" s="227">
        <v>38353</v>
      </c>
      <c r="K114" s="226" t="s">
        <v>112</v>
      </c>
      <c r="L114" s="16" t="s">
        <v>2158</v>
      </c>
      <c r="M114" s="17" t="s">
        <v>2094</v>
      </c>
      <c r="N114" s="38" t="s">
        <v>46</v>
      </c>
      <c r="O114" s="38" t="s">
        <v>119</v>
      </c>
      <c r="P114" s="228" t="s">
        <v>283</v>
      </c>
      <c r="Q114" s="233" t="s">
        <v>284</v>
      </c>
      <c r="R114" s="38" t="s">
        <v>159</v>
      </c>
      <c r="S114" s="230">
        <v>919.65</v>
      </c>
      <c r="T114" s="230">
        <v>919.65</v>
      </c>
      <c r="U114" s="230">
        <v>855.7</v>
      </c>
      <c r="V114" s="230">
        <v>855.7</v>
      </c>
      <c r="W114" s="230">
        <v>855.7</v>
      </c>
      <c r="X114" s="230">
        <v>0</v>
      </c>
    </row>
    <row r="115" spans="1:24" ht="92.4">
      <c r="A115" s="220">
        <v>601</v>
      </c>
      <c r="B115" s="221" t="s">
        <v>96</v>
      </c>
      <c r="C115" s="222" t="s">
        <v>277</v>
      </c>
      <c r="D115" s="235" t="s">
        <v>278</v>
      </c>
      <c r="E115" s="18" t="s">
        <v>279</v>
      </c>
      <c r="F115" s="224" t="s">
        <v>280</v>
      </c>
      <c r="G115" s="225">
        <v>38287</v>
      </c>
      <c r="H115" s="226" t="s">
        <v>281</v>
      </c>
      <c r="I115" s="16" t="s">
        <v>282</v>
      </c>
      <c r="J115" s="227">
        <v>38353</v>
      </c>
      <c r="K115" s="226" t="s">
        <v>112</v>
      </c>
      <c r="L115" s="16" t="s">
        <v>2158</v>
      </c>
      <c r="M115" s="17" t="s">
        <v>2094</v>
      </c>
      <c r="N115" s="38" t="s">
        <v>46</v>
      </c>
      <c r="O115" s="38" t="s">
        <v>119</v>
      </c>
      <c r="P115" s="228" t="s">
        <v>283</v>
      </c>
      <c r="Q115" s="233" t="s">
        <v>284</v>
      </c>
      <c r="R115" s="38" t="s">
        <v>110</v>
      </c>
      <c r="S115" s="230">
        <v>242.99</v>
      </c>
      <c r="T115" s="230">
        <v>242.99</v>
      </c>
      <c r="U115" s="230">
        <v>306.94</v>
      </c>
      <c r="V115" s="230">
        <v>306.94</v>
      </c>
      <c r="W115" s="230">
        <v>306.94</v>
      </c>
      <c r="X115" s="230">
        <v>0</v>
      </c>
    </row>
    <row r="116" spans="1:24" ht="92.4">
      <c r="A116" s="220">
        <v>601</v>
      </c>
      <c r="B116" s="221" t="s">
        <v>96</v>
      </c>
      <c r="C116" s="222" t="s">
        <v>285</v>
      </c>
      <c r="D116" s="223" t="s">
        <v>286</v>
      </c>
      <c r="E116" s="18" t="s">
        <v>99</v>
      </c>
      <c r="F116" s="224" t="s">
        <v>287</v>
      </c>
      <c r="G116" s="225">
        <v>39814</v>
      </c>
      <c r="H116" s="226" t="s">
        <v>111</v>
      </c>
      <c r="I116" s="227" t="s">
        <v>102</v>
      </c>
      <c r="J116" s="227">
        <v>38416</v>
      </c>
      <c r="K116" s="226" t="s">
        <v>293</v>
      </c>
      <c r="L116" s="16" t="s">
        <v>294</v>
      </c>
      <c r="M116" s="16">
        <v>42511</v>
      </c>
      <c r="N116" s="38" t="s">
        <v>46</v>
      </c>
      <c r="O116" s="38" t="s">
        <v>48</v>
      </c>
      <c r="P116" s="228" t="s">
        <v>288</v>
      </c>
      <c r="Q116" s="229" t="s">
        <v>289</v>
      </c>
      <c r="R116" s="38" t="s">
        <v>110</v>
      </c>
      <c r="S116" s="230">
        <v>0</v>
      </c>
      <c r="T116" s="230">
        <v>0</v>
      </c>
      <c r="U116" s="230">
        <v>83.3</v>
      </c>
      <c r="V116" s="230">
        <v>74.97</v>
      </c>
      <c r="W116" s="230">
        <v>74.97</v>
      </c>
      <c r="X116" s="230">
        <v>0</v>
      </c>
    </row>
    <row r="117" spans="1:24" ht="145.19999999999999">
      <c r="A117" s="220">
        <v>601</v>
      </c>
      <c r="B117" s="221" t="s">
        <v>96</v>
      </c>
      <c r="C117" s="222" t="s">
        <v>285</v>
      </c>
      <c r="D117" s="223" t="s">
        <v>286</v>
      </c>
      <c r="E117" s="18" t="s">
        <v>290</v>
      </c>
      <c r="F117" s="224" t="s">
        <v>287</v>
      </c>
      <c r="G117" s="225">
        <v>39814</v>
      </c>
      <c r="H117" s="226" t="s">
        <v>111</v>
      </c>
      <c r="I117" s="227" t="s">
        <v>102</v>
      </c>
      <c r="J117" s="227">
        <v>38416</v>
      </c>
      <c r="K117" s="226" t="s">
        <v>139</v>
      </c>
      <c r="L117" s="16" t="s">
        <v>2159</v>
      </c>
      <c r="M117" s="17" t="s">
        <v>126</v>
      </c>
      <c r="N117" s="38" t="s">
        <v>46</v>
      </c>
      <c r="O117" s="38" t="s">
        <v>48</v>
      </c>
      <c r="P117" s="228" t="s">
        <v>291</v>
      </c>
      <c r="Q117" s="229" t="s">
        <v>289</v>
      </c>
      <c r="R117" s="38" t="s">
        <v>110</v>
      </c>
      <c r="S117" s="230">
        <v>60.5</v>
      </c>
      <c r="T117" s="230">
        <v>60.5</v>
      </c>
      <c r="U117" s="230">
        <v>105</v>
      </c>
      <c r="V117" s="230">
        <v>94.5</v>
      </c>
      <c r="W117" s="230">
        <v>94.5</v>
      </c>
      <c r="X117" s="230">
        <v>0</v>
      </c>
    </row>
    <row r="118" spans="1:24" ht="92.4">
      <c r="A118" s="220">
        <v>601</v>
      </c>
      <c r="B118" s="221" t="s">
        <v>96</v>
      </c>
      <c r="C118" s="222" t="s">
        <v>285</v>
      </c>
      <c r="D118" s="223" t="s">
        <v>286</v>
      </c>
      <c r="E118" s="18" t="s">
        <v>99</v>
      </c>
      <c r="F118" s="224" t="s">
        <v>287</v>
      </c>
      <c r="G118" s="225">
        <v>39814</v>
      </c>
      <c r="H118" s="226" t="s">
        <v>101</v>
      </c>
      <c r="I118" s="227" t="s">
        <v>102</v>
      </c>
      <c r="J118" s="227">
        <v>38416</v>
      </c>
      <c r="K118" s="226" t="s">
        <v>2132</v>
      </c>
      <c r="L118" s="16" t="s">
        <v>2160</v>
      </c>
      <c r="M118" s="17" t="s">
        <v>2094</v>
      </c>
      <c r="N118" s="38" t="s">
        <v>46</v>
      </c>
      <c r="O118" s="38" t="s">
        <v>48</v>
      </c>
      <c r="P118" s="228" t="s">
        <v>291</v>
      </c>
      <c r="Q118" s="229" t="s">
        <v>289</v>
      </c>
      <c r="R118" s="38" t="s">
        <v>186</v>
      </c>
      <c r="S118" s="230">
        <v>100</v>
      </c>
      <c r="T118" s="230">
        <v>0</v>
      </c>
      <c r="U118" s="230">
        <v>70</v>
      </c>
      <c r="V118" s="230">
        <v>63</v>
      </c>
      <c r="W118" s="230">
        <v>63</v>
      </c>
      <c r="X118" s="230">
        <v>0</v>
      </c>
    </row>
    <row r="119" spans="1:24" ht="92.4">
      <c r="A119" s="220">
        <v>601</v>
      </c>
      <c r="B119" s="221" t="s">
        <v>96</v>
      </c>
      <c r="C119" s="222" t="s">
        <v>285</v>
      </c>
      <c r="D119" s="223" t="s">
        <v>286</v>
      </c>
      <c r="E119" s="18" t="s">
        <v>99</v>
      </c>
      <c r="F119" s="224" t="s">
        <v>287</v>
      </c>
      <c r="G119" s="225">
        <v>39814</v>
      </c>
      <c r="H119" s="226" t="s">
        <v>111</v>
      </c>
      <c r="I119" s="227" t="s">
        <v>102</v>
      </c>
      <c r="J119" s="227">
        <v>38416</v>
      </c>
      <c r="K119" s="226" t="s">
        <v>2132</v>
      </c>
      <c r="L119" s="16" t="s">
        <v>2160</v>
      </c>
      <c r="M119" s="17" t="s">
        <v>2120</v>
      </c>
      <c r="N119" s="38" t="s">
        <v>46</v>
      </c>
      <c r="O119" s="38" t="s">
        <v>48</v>
      </c>
      <c r="P119" s="228" t="s">
        <v>292</v>
      </c>
      <c r="Q119" s="229" t="s">
        <v>289</v>
      </c>
      <c r="R119" s="38" t="s">
        <v>110</v>
      </c>
      <c r="S119" s="230">
        <v>175</v>
      </c>
      <c r="T119" s="230">
        <v>171</v>
      </c>
      <c r="U119" s="230">
        <v>140</v>
      </c>
      <c r="V119" s="230">
        <v>121.8</v>
      </c>
      <c r="W119" s="230">
        <v>121.8</v>
      </c>
      <c r="X119" s="230">
        <v>0</v>
      </c>
    </row>
    <row r="120" spans="1:24" ht="92.4">
      <c r="A120" s="220">
        <v>601</v>
      </c>
      <c r="B120" s="221" t="s">
        <v>96</v>
      </c>
      <c r="C120" s="222" t="s">
        <v>285</v>
      </c>
      <c r="D120" s="223" t="s">
        <v>286</v>
      </c>
      <c r="E120" s="18" t="s">
        <v>99</v>
      </c>
      <c r="F120" s="224" t="s">
        <v>287</v>
      </c>
      <c r="G120" s="225">
        <v>39814</v>
      </c>
      <c r="H120" s="226" t="s">
        <v>111</v>
      </c>
      <c r="I120" s="227" t="s">
        <v>102</v>
      </c>
      <c r="J120" s="227">
        <v>38416</v>
      </c>
      <c r="K120" s="226" t="s">
        <v>293</v>
      </c>
      <c r="L120" s="227" t="s">
        <v>294</v>
      </c>
      <c r="M120" s="16">
        <v>42511</v>
      </c>
      <c r="N120" s="38" t="s">
        <v>46</v>
      </c>
      <c r="O120" s="38" t="s">
        <v>48</v>
      </c>
      <c r="P120" s="228" t="s">
        <v>292</v>
      </c>
      <c r="Q120" s="229" t="s">
        <v>289</v>
      </c>
      <c r="R120" s="38" t="s">
        <v>186</v>
      </c>
      <c r="S120" s="230">
        <v>0</v>
      </c>
      <c r="T120" s="230">
        <v>0</v>
      </c>
      <c r="U120" s="230">
        <v>62</v>
      </c>
      <c r="V120" s="230">
        <v>60</v>
      </c>
      <c r="W120" s="230">
        <v>60</v>
      </c>
      <c r="X120" s="230">
        <v>0</v>
      </c>
    </row>
    <row r="121" spans="1:24" ht="145.19999999999999">
      <c r="A121" s="220">
        <v>601</v>
      </c>
      <c r="B121" s="221" t="s">
        <v>96</v>
      </c>
      <c r="C121" s="222" t="s">
        <v>295</v>
      </c>
      <c r="D121" s="235" t="s">
        <v>296</v>
      </c>
      <c r="E121" s="18" t="s">
        <v>99</v>
      </c>
      <c r="F121" s="224" t="s">
        <v>297</v>
      </c>
      <c r="G121" s="225">
        <v>39814</v>
      </c>
      <c r="H121" s="226" t="s">
        <v>298</v>
      </c>
      <c r="I121" s="16" t="s">
        <v>299</v>
      </c>
      <c r="J121" s="227">
        <v>39147</v>
      </c>
      <c r="K121" s="226" t="s">
        <v>112</v>
      </c>
      <c r="L121" s="16" t="s">
        <v>2161</v>
      </c>
      <c r="M121" s="17" t="s">
        <v>2094</v>
      </c>
      <c r="N121" s="38" t="s">
        <v>46</v>
      </c>
      <c r="O121" s="38" t="s">
        <v>119</v>
      </c>
      <c r="P121" s="228" t="s">
        <v>300</v>
      </c>
      <c r="Q121" s="233" t="s">
        <v>301</v>
      </c>
      <c r="R121" s="38" t="s">
        <v>110</v>
      </c>
      <c r="S121" s="230">
        <v>50.61</v>
      </c>
      <c r="T121" s="230">
        <v>50.61</v>
      </c>
      <c r="U121" s="230">
        <v>51.73</v>
      </c>
      <c r="V121" s="230">
        <v>51.73</v>
      </c>
      <c r="W121" s="230">
        <v>51.73</v>
      </c>
      <c r="X121" s="230">
        <v>0</v>
      </c>
    </row>
    <row r="122" spans="1:24" ht="145.19999999999999">
      <c r="A122" s="220">
        <v>601</v>
      </c>
      <c r="B122" s="221" t="s">
        <v>96</v>
      </c>
      <c r="C122" s="222" t="s">
        <v>295</v>
      </c>
      <c r="D122" s="235" t="s">
        <v>296</v>
      </c>
      <c r="E122" s="18" t="s">
        <v>99</v>
      </c>
      <c r="F122" s="224" t="s">
        <v>297</v>
      </c>
      <c r="G122" s="225">
        <v>39814</v>
      </c>
      <c r="H122" s="226" t="s">
        <v>302</v>
      </c>
      <c r="I122" s="16" t="s">
        <v>299</v>
      </c>
      <c r="J122" s="227">
        <v>41852</v>
      </c>
      <c r="K122" s="226" t="s">
        <v>112</v>
      </c>
      <c r="L122" s="16" t="s">
        <v>2162</v>
      </c>
      <c r="M122" s="17" t="s">
        <v>2110</v>
      </c>
      <c r="N122" s="38" t="s">
        <v>46</v>
      </c>
      <c r="O122" s="38" t="s">
        <v>119</v>
      </c>
      <c r="P122" s="228" t="s">
        <v>303</v>
      </c>
      <c r="Q122" s="233" t="s">
        <v>304</v>
      </c>
      <c r="R122" s="38" t="s">
        <v>110</v>
      </c>
      <c r="S122" s="230">
        <v>9</v>
      </c>
      <c r="T122" s="230">
        <v>9</v>
      </c>
      <c r="U122" s="230">
        <v>9</v>
      </c>
      <c r="V122" s="230">
        <v>9</v>
      </c>
      <c r="W122" s="230">
        <v>9</v>
      </c>
      <c r="X122" s="230">
        <v>0</v>
      </c>
    </row>
    <row r="123" spans="1:24" ht="15.6">
      <c r="A123" s="206" t="s">
        <v>2078</v>
      </c>
      <c r="B123" s="236"/>
      <c r="C123" s="222"/>
      <c r="D123" s="235"/>
      <c r="E123" s="38"/>
      <c r="F123" s="227"/>
      <c r="G123" s="237"/>
      <c r="H123" s="227"/>
      <c r="I123" s="227"/>
      <c r="J123" s="227"/>
      <c r="K123" s="224"/>
      <c r="L123" s="227"/>
      <c r="M123" s="227"/>
      <c r="N123" s="227"/>
      <c r="O123" s="227"/>
      <c r="P123" s="224"/>
      <c r="Q123" s="236"/>
      <c r="R123" s="236"/>
      <c r="S123" s="238">
        <f t="shared" ref="S123:X123" si="1">SUM(S53:S122)</f>
        <v>285133.49</v>
      </c>
      <c r="T123" s="238">
        <f t="shared" si="1"/>
        <v>281686.98</v>
      </c>
      <c r="U123" s="238">
        <f t="shared" si="1"/>
        <v>272499.48</v>
      </c>
      <c r="V123" s="238">
        <f t="shared" si="1"/>
        <v>261700.52000000002</v>
      </c>
      <c r="W123" s="238">
        <f t="shared" si="1"/>
        <v>261700.52000000002</v>
      </c>
      <c r="X123" s="238">
        <f t="shared" si="1"/>
        <v>0</v>
      </c>
    </row>
    <row r="124" spans="1:24" ht="20.399999999999999">
      <c r="A124" s="214" t="s">
        <v>305</v>
      </c>
      <c r="B124" s="236"/>
      <c r="C124" s="222"/>
      <c r="D124" s="235"/>
      <c r="E124" s="38"/>
      <c r="F124" s="227"/>
      <c r="G124" s="237"/>
      <c r="H124" s="227"/>
      <c r="I124" s="227"/>
      <c r="J124" s="227"/>
      <c r="K124" s="224"/>
      <c r="L124" s="227"/>
      <c r="M124" s="227"/>
      <c r="N124" s="227"/>
      <c r="O124" s="227"/>
      <c r="P124" s="224"/>
      <c r="Q124" s="236"/>
      <c r="R124" s="236"/>
      <c r="S124" s="238"/>
      <c r="T124" s="238"/>
      <c r="U124" s="238"/>
      <c r="V124" s="238"/>
      <c r="W124" s="238"/>
      <c r="X124" s="238"/>
    </row>
    <row r="125" spans="1:24" ht="79.2">
      <c r="A125" s="38">
        <v>602</v>
      </c>
      <c r="B125" s="221" t="s">
        <v>305</v>
      </c>
      <c r="C125" s="222" t="s">
        <v>306</v>
      </c>
      <c r="D125" s="221" t="s">
        <v>307</v>
      </c>
      <c r="E125" s="24" t="s">
        <v>308</v>
      </c>
      <c r="F125" s="16" t="s">
        <v>309</v>
      </c>
      <c r="G125" s="226">
        <v>39814</v>
      </c>
      <c r="H125" s="225" t="s">
        <v>310</v>
      </c>
      <c r="I125" s="227" t="s">
        <v>311</v>
      </c>
      <c r="J125" s="227">
        <v>38416</v>
      </c>
      <c r="K125" s="226" t="s">
        <v>312</v>
      </c>
      <c r="L125" s="225" t="s">
        <v>313</v>
      </c>
      <c r="M125" s="226" t="s">
        <v>314</v>
      </c>
      <c r="N125" s="38" t="s">
        <v>46</v>
      </c>
      <c r="O125" s="38">
        <v>13</v>
      </c>
      <c r="P125" s="224" t="s">
        <v>315</v>
      </c>
      <c r="Q125" s="221" t="s">
        <v>316</v>
      </c>
      <c r="R125" s="236">
        <v>412</v>
      </c>
      <c r="S125" s="239">
        <v>4736.8421099999996</v>
      </c>
      <c r="T125" s="239">
        <v>4729.5</v>
      </c>
      <c r="U125" s="239"/>
      <c r="V125" s="239"/>
      <c r="W125" s="239"/>
      <c r="X125" s="236"/>
    </row>
    <row r="126" spans="1:24" ht="79.2">
      <c r="A126" s="38">
        <v>602</v>
      </c>
      <c r="B126" s="221" t="s">
        <v>305</v>
      </c>
      <c r="C126" s="222" t="s">
        <v>306</v>
      </c>
      <c r="D126" s="221" t="s">
        <v>307</v>
      </c>
      <c r="E126" s="24" t="s">
        <v>308</v>
      </c>
      <c r="F126" s="16" t="s">
        <v>309</v>
      </c>
      <c r="G126" s="226">
        <v>39814</v>
      </c>
      <c r="H126" s="225" t="s">
        <v>310</v>
      </c>
      <c r="I126" s="227" t="s">
        <v>311</v>
      </c>
      <c r="J126" s="227">
        <v>38416</v>
      </c>
      <c r="K126" s="226" t="s">
        <v>312</v>
      </c>
      <c r="L126" s="225" t="s">
        <v>313</v>
      </c>
      <c r="M126" s="226" t="s">
        <v>314</v>
      </c>
      <c r="N126" s="38" t="s">
        <v>46</v>
      </c>
      <c r="O126" s="38">
        <v>13</v>
      </c>
      <c r="P126" s="228">
        <v>430277260</v>
      </c>
      <c r="Q126" s="18" t="s">
        <v>317</v>
      </c>
      <c r="R126" s="236">
        <v>412</v>
      </c>
      <c r="S126" s="239">
        <v>90000</v>
      </c>
      <c r="T126" s="239">
        <v>89860.5</v>
      </c>
      <c r="U126" s="239"/>
      <c r="V126" s="239"/>
      <c r="W126" s="239"/>
      <c r="X126" s="236"/>
    </row>
    <row r="127" spans="1:24" ht="79.2">
      <c r="A127" s="38">
        <v>602</v>
      </c>
      <c r="B127" s="221" t="s">
        <v>305</v>
      </c>
      <c r="C127" s="222" t="s">
        <v>306</v>
      </c>
      <c r="D127" s="221" t="s">
        <v>307</v>
      </c>
      <c r="E127" s="24" t="s">
        <v>308</v>
      </c>
      <c r="F127" s="16" t="s">
        <v>309</v>
      </c>
      <c r="G127" s="226">
        <v>39814</v>
      </c>
      <c r="H127" s="225" t="s">
        <v>310</v>
      </c>
      <c r="I127" s="227" t="s">
        <v>311</v>
      </c>
      <c r="J127" s="227">
        <v>38416</v>
      </c>
      <c r="K127" s="226" t="s">
        <v>312</v>
      </c>
      <c r="L127" s="225" t="s">
        <v>313</v>
      </c>
      <c r="M127" s="226" t="s">
        <v>314</v>
      </c>
      <c r="N127" s="38" t="s">
        <v>46</v>
      </c>
      <c r="O127" s="38">
        <v>13</v>
      </c>
      <c r="P127" s="224" t="s">
        <v>318</v>
      </c>
      <c r="Q127" s="221" t="s">
        <v>319</v>
      </c>
      <c r="R127" s="236">
        <v>244</v>
      </c>
      <c r="S127" s="239">
        <f>355.74928+322.03005</f>
        <v>677.77933000000007</v>
      </c>
      <c r="T127" s="239">
        <f>355.746+321.53005</f>
        <v>677.27604999999994</v>
      </c>
      <c r="U127" s="239">
        <f>930+420</f>
        <v>1350</v>
      </c>
      <c r="V127" s="239">
        <v>1250</v>
      </c>
      <c r="W127" s="239">
        <f>1250</f>
        <v>1250</v>
      </c>
      <c r="X127" s="236"/>
    </row>
    <row r="128" spans="1:24" ht="79.2">
      <c r="A128" s="38">
        <v>602</v>
      </c>
      <c r="B128" s="221" t="s">
        <v>305</v>
      </c>
      <c r="C128" s="222" t="s">
        <v>306</v>
      </c>
      <c r="D128" s="221" t="s">
        <v>307</v>
      </c>
      <c r="E128" s="24" t="s">
        <v>308</v>
      </c>
      <c r="F128" s="16" t="s">
        <v>309</v>
      </c>
      <c r="G128" s="226">
        <v>39814</v>
      </c>
      <c r="H128" s="225" t="s">
        <v>310</v>
      </c>
      <c r="I128" s="227" t="s">
        <v>311</v>
      </c>
      <c r="J128" s="227">
        <v>38416</v>
      </c>
      <c r="K128" s="226" t="s">
        <v>312</v>
      </c>
      <c r="L128" s="225" t="s">
        <v>313</v>
      </c>
      <c r="M128" s="226" t="s">
        <v>314</v>
      </c>
      <c r="N128" s="38" t="s">
        <v>46</v>
      </c>
      <c r="O128" s="38">
        <v>13</v>
      </c>
      <c r="P128" s="224" t="s">
        <v>318</v>
      </c>
      <c r="Q128" s="221" t="s">
        <v>319</v>
      </c>
      <c r="R128" s="236">
        <v>852</v>
      </c>
      <c r="S128" s="239">
        <v>23</v>
      </c>
      <c r="T128" s="239">
        <v>16</v>
      </c>
      <c r="U128" s="239">
        <v>13</v>
      </c>
      <c r="V128" s="239">
        <v>11</v>
      </c>
      <c r="W128" s="239">
        <v>11</v>
      </c>
      <c r="X128" s="236"/>
    </row>
    <row r="129" spans="1:24" ht="79.2">
      <c r="A129" s="38">
        <v>602</v>
      </c>
      <c r="B129" s="221" t="s">
        <v>305</v>
      </c>
      <c r="C129" s="222" t="s">
        <v>306</v>
      </c>
      <c r="D129" s="221" t="s">
        <v>307</v>
      </c>
      <c r="E129" s="24" t="s">
        <v>308</v>
      </c>
      <c r="F129" s="16" t="s">
        <v>309</v>
      </c>
      <c r="G129" s="226">
        <v>39814</v>
      </c>
      <c r="H129" s="225" t="s">
        <v>310</v>
      </c>
      <c r="I129" s="227" t="s">
        <v>311</v>
      </c>
      <c r="J129" s="227">
        <v>38416</v>
      </c>
      <c r="K129" s="226" t="s">
        <v>312</v>
      </c>
      <c r="L129" s="225" t="s">
        <v>313</v>
      </c>
      <c r="M129" s="226" t="s">
        <v>314</v>
      </c>
      <c r="N129" s="38" t="s">
        <v>46</v>
      </c>
      <c r="O129" s="38">
        <v>13</v>
      </c>
      <c r="P129" s="224" t="s">
        <v>320</v>
      </c>
      <c r="Q129" s="221" t="s">
        <v>321</v>
      </c>
      <c r="R129" s="236">
        <v>244</v>
      </c>
      <c r="S129" s="239">
        <f>28.30955+48.99725+35.42937+814.52928+906.64499+65.44112+2.6+153.204</f>
        <v>2055.1555600000002</v>
      </c>
      <c r="T129" s="239">
        <f>28.30955+48.99725+35.42937+814.52928+906.64499+65.44112+2.6+153.204</f>
        <v>2055.1555600000002</v>
      </c>
      <c r="U129" s="239">
        <f>30+65+45+1499.98+70+20</f>
        <v>1729.98</v>
      </c>
      <c r="V129" s="239">
        <f>30+65+45+1473.92+70+20</f>
        <v>1703.92</v>
      </c>
      <c r="W129" s="236">
        <f>30+65+45+1473.92+70+20</f>
        <v>1703.92</v>
      </c>
      <c r="X129" s="236"/>
    </row>
    <row r="130" spans="1:24" ht="79.2">
      <c r="A130" s="38">
        <v>602</v>
      </c>
      <c r="B130" s="221" t="s">
        <v>305</v>
      </c>
      <c r="C130" s="222" t="s">
        <v>306</v>
      </c>
      <c r="D130" s="221" t="s">
        <v>307</v>
      </c>
      <c r="E130" s="24" t="s">
        <v>308</v>
      </c>
      <c r="F130" s="16" t="s">
        <v>309</v>
      </c>
      <c r="G130" s="226">
        <v>39814</v>
      </c>
      <c r="H130" s="225" t="s">
        <v>310</v>
      </c>
      <c r="I130" s="227" t="s">
        <v>311</v>
      </c>
      <c r="J130" s="227">
        <v>38416</v>
      </c>
      <c r="K130" s="226" t="s">
        <v>312</v>
      </c>
      <c r="L130" s="225" t="s">
        <v>313</v>
      </c>
      <c r="M130" s="226" t="s">
        <v>314</v>
      </c>
      <c r="N130" s="38" t="s">
        <v>46</v>
      </c>
      <c r="O130" s="38">
        <v>13</v>
      </c>
      <c r="P130" s="224" t="s">
        <v>322</v>
      </c>
      <c r="Q130" s="221" t="s">
        <v>323</v>
      </c>
      <c r="R130" s="236">
        <v>244</v>
      </c>
      <c r="S130" s="239"/>
      <c r="T130" s="239"/>
      <c r="U130" s="239">
        <f>1757.63</f>
        <v>1757.63</v>
      </c>
      <c r="V130" s="239">
        <f>1757.63</f>
        <v>1757.63</v>
      </c>
      <c r="W130" s="236">
        <f>1757.63</f>
        <v>1757.63</v>
      </c>
      <c r="X130" s="236"/>
    </row>
    <row r="131" spans="1:24" ht="79.2">
      <c r="A131" s="38">
        <v>602</v>
      </c>
      <c r="B131" s="221" t="s">
        <v>305</v>
      </c>
      <c r="C131" s="222" t="s">
        <v>306</v>
      </c>
      <c r="D131" s="221" t="s">
        <v>307</v>
      </c>
      <c r="E131" s="24" t="s">
        <v>308</v>
      </c>
      <c r="F131" s="16" t="s">
        <v>309</v>
      </c>
      <c r="G131" s="226">
        <v>39814</v>
      </c>
      <c r="H131" s="225" t="s">
        <v>310</v>
      </c>
      <c r="I131" s="227" t="s">
        <v>311</v>
      </c>
      <c r="J131" s="227">
        <v>38416</v>
      </c>
      <c r="K131" s="226" t="s">
        <v>312</v>
      </c>
      <c r="L131" s="225" t="s">
        <v>313</v>
      </c>
      <c r="M131" s="226" t="s">
        <v>314</v>
      </c>
      <c r="N131" s="38" t="s">
        <v>46</v>
      </c>
      <c r="O131" s="38">
        <v>13</v>
      </c>
      <c r="P131" s="224" t="s">
        <v>324</v>
      </c>
      <c r="Q131" s="221" t="s">
        <v>325</v>
      </c>
      <c r="R131" s="236">
        <v>244</v>
      </c>
      <c r="S131" s="239">
        <f>30+216.87039+7.5+3.12961+190.5</f>
        <v>448</v>
      </c>
      <c r="T131" s="239">
        <f>30+216.87+7.5+3.12961+190.5</f>
        <v>447.99961000000002</v>
      </c>
      <c r="U131" s="239">
        <f>30.8+170+180</f>
        <v>380.8</v>
      </c>
      <c r="V131" s="239">
        <f>182.72+160</f>
        <v>342.72</v>
      </c>
      <c r="W131" s="239">
        <f>182.72+160</f>
        <v>342.72</v>
      </c>
      <c r="X131" s="240"/>
    </row>
    <row r="132" spans="1:24" ht="92.4">
      <c r="A132" s="38">
        <v>602</v>
      </c>
      <c r="B132" s="221" t="s">
        <v>305</v>
      </c>
      <c r="C132" s="222" t="s">
        <v>306</v>
      </c>
      <c r="D132" s="221" t="s">
        <v>307</v>
      </c>
      <c r="E132" s="24" t="s">
        <v>308</v>
      </c>
      <c r="F132" s="16" t="s">
        <v>309</v>
      </c>
      <c r="G132" s="226">
        <v>39814</v>
      </c>
      <c r="H132" s="225" t="s">
        <v>310</v>
      </c>
      <c r="I132" s="227" t="s">
        <v>311</v>
      </c>
      <c r="J132" s="227">
        <v>38416</v>
      </c>
      <c r="K132" s="226" t="s">
        <v>326</v>
      </c>
      <c r="L132" s="225" t="s">
        <v>327</v>
      </c>
      <c r="M132" s="16" t="s">
        <v>328</v>
      </c>
      <c r="N132" s="38" t="s">
        <v>46</v>
      </c>
      <c r="O132" s="38">
        <v>13</v>
      </c>
      <c r="P132" s="228" t="s">
        <v>329</v>
      </c>
      <c r="Q132" s="221" t="s">
        <v>246</v>
      </c>
      <c r="R132" s="236">
        <v>244</v>
      </c>
      <c r="S132" s="239">
        <v>350</v>
      </c>
      <c r="T132" s="239">
        <v>350</v>
      </c>
      <c r="U132" s="239">
        <v>478</v>
      </c>
      <c r="V132" s="239">
        <v>478</v>
      </c>
      <c r="W132" s="239">
        <v>478</v>
      </c>
      <c r="X132" s="240"/>
    </row>
    <row r="133" spans="1:24" ht="79.2">
      <c r="A133" s="38">
        <v>602</v>
      </c>
      <c r="B133" s="221" t="s">
        <v>305</v>
      </c>
      <c r="C133" s="222" t="s">
        <v>306</v>
      </c>
      <c r="D133" s="221" t="s">
        <v>307</v>
      </c>
      <c r="E133" s="24" t="s">
        <v>308</v>
      </c>
      <c r="F133" s="16" t="s">
        <v>309</v>
      </c>
      <c r="G133" s="226">
        <v>39814</v>
      </c>
      <c r="H133" s="225" t="s">
        <v>310</v>
      </c>
      <c r="I133" s="227" t="s">
        <v>311</v>
      </c>
      <c r="J133" s="227">
        <v>38416</v>
      </c>
      <c r="K133" s="226" t="s">
        <v>330</v>
      </c>
      <c r="L133" s="225" t="s">
        <v>331</v>
      </c>
      <c r="M133" s="16">
        <v>41794</v>
      </c>
      <c r="N133" s="38" t="s">
        <v>46</v>
      </c>
      <c r="O133" s="38">
        <v>13</v>
      </c>
      <c r="P133" s="228" t="s">
        <v>332</v>
      </c>
      <c r="Q133" s="221" t="s">
        <v>136</v>
      </c>
      <c r="R133" s="236">
        <v>244</v>
      </c>
      <c r="S133" s="239"/>
      <c r="T133" s="239"/>
      <c r="U133" s="239">
        <v>3000</v>
      </c>
      <c r="V133" s="239"/>
      <c r="W133" s="239"/>
      <c r="X133" s="240"/>
    </row>
    <row r="134" spans="1:24" ht="79.2">
      <c r="A134" s="38">
        <v>602</v>
      </c>
      <c r="B134" s="221" t="s">
        <v>305</v>
      </c>
      <c r="C134" s="222" t="s">
        <v>306</v>
      </c>
      <c r="D134" s="221" t="s">
        <v>307</v>
      </c>
      <c r="E134" s="24" t="s">
        <v>308</v>
      </c>
      <c r="F134" s="16" t="s">
        <v>309</v>
      </c>
      <c r="G134" s="226">
        <v>39814</v>
      </c>
      <c r="H134" s="225" t="s">
        <v>310</v>
      </c>
      <c r="I134" s="227" t="s">
        <v>311</v>
      </c>
      <c r="J134" s="227">
        <v>38416</v>
      </c>
      <c r="K134" s="226" t="s">
        <v>333</v>
      </c>
      <c r="L134" s="225" t="s">
        <v>334</v>
      </c>
      <c r="M134" s="225" t="s">
        <v>335</v>
      </c>
      <c r="N134" s="38" t="s">
        <v>46</v>
      </c>
      <c r="O134" s="38">
        <v>13</v>
      </c>
      <c r="P134" s="228" t="s">
        <v>336</v>
      </c>
      <c r="Q134" s="221" t="s">
        <v>337</v>
      </c>
      <c r="R134" s="236">
        <v>852</v>
      </c>
      <c r="S134" s="239">
        <v>1037.66695</v>
      </c>
      <c r="T134" s="239">
        <v>1037.66695</v>
      </c>
      <c r="U134" s="239"/>
      <c r="V134" s="239"/>
      <c r="W134" s="239"/>
      <c r="X134" s="240"/>
    </row>
    <row r="135" spans="1:24" ht="79.2">
      <c r="A135" s="38">
        <v>602</v>
      </c>
      <c r="B135" s="221" t="s">
        <v>305</v>
      </c>
      <c r="C135" s="222" t="s">
        <v>306</v>
      </c>
      <c r="D135" s="221" t="s">
        <v>307</v>
      </c>
      <c r="E135" s="24" t="s">
        <v>308</v>
      </c>
      <c r="F135" s="16" t="s">
        <v>309</v>
      </c>
      <c r="G135" s="226">
        <v>39814</v>
      </c>
      <c r="H135" s="225" t="s">
        <v>310</v>
      </c>
      <c r="I135" s="227" t="s">
        <v>311</v>
      </c>
      <c r="J135" s="227">
        <v>38416</v>
      </c>
      <c r="K135" s="226" t="s">
        <v>330</v>
      </c>
      <c r="L135" s="225" t="s">
        <v>331</v>
      </c>
      <c r="M135" s="16">
        <v>41794</v>
      </c>
      <c r="N135" s="38" t="s">
        <v>119</v>
      </c>
      <c r="O135" s="38" t="s">
        <v>84</v>
      </c>
      <c r="P135" s="228" t="s">
        <v>338</v>
      </c>
      <c r="Q135" s="221" t="s">
        <v>339</v>
      </c>
      <c r="R135" s="236">
        <v>244</v>
      </c>
      <c r="S135" s="239">
        <f>14746.55386+266.03191</f>
        <v>15012.58577</v>
      </c>
      <c r="T135" s="239">
        <f>14746.55386+266.03191</f>
        <v>15012.58577</v>
      </c>
      <c r="U135" s="239">
        <f>10547.36674+197.91676</f>
        <v>10745.2835</v>
      </c>
      <c r="V135" s="239"/>
      <c r="W135" s="239"/>
      <c r="X135" s="240"/>
    </row>
    <row r="136" spans="1:24" ht="92.4">
      <c r="A136" s="38">
        <v>602</v>
      </c>
      <c r="B136" s="221" t="s">
        <v>305</v>
      </c>
      <c r="C136" s="222" t="s">
        <v>306</v>
      </c>
      <c r="D136" s="221" t="s">
        <v>307</v>
      </c>
      <c r="E136" s="24" t="s">
        <v>308</v>
      </c>
      <c r="F136" s="16" t="s">
        <v>309</v>
      </c>
      <c r="G136" s="226">
        <v>39814</v>
      </c>
      <c r="H136" s="225" t="s">
        <v>310</v>
      </c>
      <c r="I136" s="227" t="s">
        <v>311</v>
      </c>
      <c r="J136" s="227">
        <v>38416</v>
      </c>
      <c r="K136" s="226" t="s">
        <v>340</v>
      </c>
      <c r="L136" s="225" t="s">
        <v>341</v>
      </c>
      <c r="M136" s="226">
        <v>42064</v>
      </c>
      <c r="N136" s="38" t="s">
        <v>119</v>
      </c>
      <c r="O136" s="38" t="s">
        <v>84</v>
      </c>
      <c r="P136" s="228" t="s">
        <v>342</v>
      </c>
      <c r="Q136" s="221" t="s">
        <v>343</v>
      </c>
      <c r="R136" s="236">
        <v>244</v>
      </c>
      <c r="S136" s="239">
        <v>211.82353000000001</v>
      </c>
      <c r="T136" s="239">
        <v>211.82353000000001</v>
      </c>
      <c r="U136" s="239">
        <v>200</v>
      </c>
      <c r="V136" s="239">
        <v>180</v>
      </c>
      <c r="W136" s="240">
        <v>180</v>
      </c>
      <c r="X136" s="240"/>
    </row>
    <row r="137" spans="1:24" ht="132">
      <c r="A137" s="38">
        <v>602</v>
      </c>
      <c r="B137" s="221" t="s">
        <v>305</v>
      </c>
      <c r="C137" s="222" t="s">
        <v>306</v>
      </c>
      <c r="D137" s="221" t="s">
        <v>307</v>
      </c>
      <c r="E137" s="24" t="s">
        <v>308</v>
      </c>
      <c r="F137" s="16" t="s">
        <v>309</v>
      </c>
      <c r="G137" s="226">
        <v>39814</v>
      </c>
      <c r="H137" s="225" t="s">
        <v>310</v>
      </c>
      <c r="I137" s="227" t="s">
        <v>311</v>
      </c>
      <c r="J137" s="227">
        <v>38416</v>
      </c>
      <c r="K137" s="226" t="s">
        <v>344</v>
      </c>
      <c r="L137" s="225" t="s">
        <v>334</v>
      </c>
      <c r="M137" s="225" t="s">
        <v>345</v>
      </c>
      <c r="N137" s="38" t="s">
        <v>46</v>
      </c>
      <c r="O137" s="38">
        <v>13</v>
      </c>
      <c r="P137" s="228" t="s">
        <v>346</v>
      </c>
      <c r="Q137" s="221" t="s">
        <v>347</v>
      </c>
      <c r="R137" s="236">
        <v>244</v>
      </c>
      <c r="S137" s="239">
        <f>9.1117</f>
        <v>9.1117000000000008</v>
      </c>
      <c r="T137" s="239">
        <f>9.1117</f>
        <v>9.1117000000000008</v>
      </c>
      <c r="U137" s="239"/>
      <c r="V137" s="239"/>
      <c r="W137" s="239"/>
      <c r="X137" s="240"/>
    </row>
    <row r="138" spans="1:24" ht="79.2">
      <c r="A138" s="38">
        <v>602</v>
      </c>
      <c r="B138" s="221" t="s">
        <v>305</v>
      </c>
      <c r="C138" s="222" t="s">
        <v>348</v>
      </c>
      <c r="D138" s="221" t="s">
        <v>349</v>
      </c>
      <c r="E138" s="24" t="s">
        <v>308</v>
      </c>
      <c r="F138" s="16" t="s">
        <v>350</v>
      </c>
      <c r="G138" s="226">
        <v>39814</v>
      </c>
      <c r="H138" s="225" t="s">
        <v>310</v>
      </c>
      <c r="I138" s="227" t="s">
        <v>311</v>
      </c>
      <c r="J138" s="227">
        <v>38416</v>
      </c>
      <c r="K138" s="226" t="s">
        <v>340</v>
      </c>
      <c r="L138" s="225" t="s">
        <v>341</v>
      </c>
      <c r="M138" s="226">
        <v>42064</v>
      </c>
      <c r="N138" s="38" t="s">
        <v>119</v>
      </c>
      <c r="O138" s="38" t="s">
        <v>84</v>
      </c>
      <c r="P138" s="228" t="s">
        <v>351</v>
      </c>
      <c r="Q138" s="221" t="s">
        <v>352</v>
      </c>
      <c r="R138" s="236">
        <v>244</v>
      </c>
      <c r="S138" s="239">
        <f>387.75+197.0087</f>
        <v>584.75869999999998</v>
      </c>
      <c r="T138" s="239">
        <f>375.56818+197.0087</f>
        <v>572.57687999999996</v>
      </c>
      <c r="U138" s="239">
        <v>680</v>
      </c>
      <c r="V138" s="239">
        <v>612</v>
      </c>
      <c r="W138" s="240">
        <v>612</v>
      </c>
      <c r="X138" s="240"/>
    </row>
    <row r="139" spans="1:24" ht="79.2">
      <c r="A139" s="38" t="s">
        <v>353</v>
      </c>
      <c r="B139" s="221" t="s">
        <v>305</v>
      </c>
      <c r="C139" s="222" t="s">
        <v>348</v>
      </c>
      <c r="D139" s="221" t="s">
        <v>349</v>
      </c>
      <c r="E139" s="24" t="s">
        <v>308</v>
      </c>
      <c r="F139" s="16" t="s">
        <v>350</v>
      </c>
      <c r="G139" s="226">
        <v>39814</v>
      </c>
      <c r="H139" s="225" t="s">
        <v>310</v>
      </c>
      <c r="I139" s="227" t="s">
        <v>311</v>
      </c>
      <c r="J139" s="227">
        <v>38416</v>
      </c>
      <c r="K139" s="226" t="s">
        <v>354</v>
      </c>
      <c r="L139" s="16" t="s">
        <v>355</v>
      </c>
      <c r="M139" s="16">
        <v>42064</v>
      </c>
      <c r="N139" s="38" t="s">
        <v>46</v>
      </c>
      <c r="O139" s="38">
        <v>13</v>
      </c>
      <c r="P139" s="228" t="s">
        <v>356</v>
      </c>
      <c r="Q139" s="221" t="s">
        <v>357</v>
      </c>
      <c r="R139" s="236">
        <v>244</v>
      </c>
      <c r="S139" s="241">
        <v>9.6</v>
      </c>
      <c r="T139" s="239">
        <v>9.6</v>
      </c>
      <c r="U139" s="239"/>
      <c r="V139" s="239"/>
      <c r="W139" s="239"/>
      <c r="X139" s="240"/>
    </row>
    <row r="140" spans="1:24" ht="105.6">
      <c r="A140" s="38">
        <v>602</v>
      </c>
      <c r="B140" s="221" t="s">
        <v>305</v>
      </c>
      <c r="C140" s="222" t="s">
        <v>214</v>
      </c>
      <c r="D140" s="221" t="s">
        <v>215</v>
      </c>
      <c r="E140" s="24" t="s">
        <v>358</v>
      </c>
      <c r="F140" s="225" t="s">
        <v>359</v>
      </c>
      <c r="G140" s="226" t="s">
        <v>360</v>
      </c>
      <c r="H140" s="225" t="s">
        <v>361</v>
      </c>
      <c r="I140" s="225" t="s">
        <v>362</v>
      </c>
      <c r="J140" s="225" t="s">
        <v>363</v>
      </c>
      <c r="K140" s="226" t="s">
        <v>364</v>
      </c>
      <c r="L140" s="16" t="s">
        <v>365</v>
      </c>
      <c r="M140" s="16">
        <v>37923</v>
      </c>
      <c r="N140" s="38" t="s">
        <v>46</v>
      </c>
      <c r="O140" s="38">
        <v>13</v>
      </c>
      <c r="P140" s="228" t="s">
        <v>366</v>
      </c>
      <c r="Q140" s="221" t="s">
        <v>158</v>
      </c>
      <c r="R140" s="236">
        <v>122</v>
      </c>
      <c r="S140" s="239">
        <v>975.31278999999995</v>
      </c>
      <c r="T140" s="239">
        <v>948.70272999999997</v>
      </c>
      <c r="U140" s="239">
        <f>56.6+976.52</f>
        <v>1033.1199999999999</v>
      </c>
      <c r="V140" s="239">
        <v>1033.1199999999999</v>
      </c>
      <c r="W140" s="240">
        <v>1033.1199999999999</v>
      </c>
      <c r="X140" s="240"/>
    </row>
    <row r="141" spans="1:24" ht="105.6">
      <c r="A141" s="38">
        <v>602</v>
      </c>
      <c r="B141" s="221" t="s">
        <v>305</v>
      </c>
      <c r="C141" s="222" t="s">
        <v>214</v>
      </c>
      <c r="D141" s="221" t="s">
        <v>215</v>
      </c>
      <c r="E141" s="24" t="s">
        <v>358</v>
      </c>
      <c r="F141" s="225" t="s">
        <v>359</v>
      </c>
      <c r="G141" s="226" t="s">
        <v>360</v>
      </c>
      <c r="H141" s="225" t="s">
        <v>367</v>
      </c>
      <c r="I141" s="225" t="s">
        <v>362</v>
      </c>
      <c r="J141" s="225" t="s">
        <v>363</v>
      </c>
      <c r="K141" s="226" t="s">
        <v>364</v>
      </c>
      <c r="L141" s="16" t="s">
        <v>365</v>
      </c>
      <c r="M141" s="16">
        <v>37923</v>
      </c>
      <c r="N141" s="38" t="s">
        <v>46</v>
      </c>
      <c r="O141" s="38">
        <v>13</v>
      </c>
      <c r="P141" s="228" t="s">
        <v>366</v>
      </c>
      <c r="Q141" s="221" t="s">
        <v>158</v>
      </c>
      <c r="R141" s="236">
        <v>129</v>
      </c>
      <c r="S141" s="239">
        <v>284.92466999999999</v>
      </c>
      <c r="T141" s="239">
        <v>272.59955000000002</v>
      </c>
      <c r="U141" s="239">
        <v>294.91000000000003</v>
      </c>
      <c r="V141" s="239">
        <v>294.91000000000003</v>
      </c>
      <c r="W141" s="240">
        <v>294.91000000000003</v>
      </c>
      <c r="X141" s="240"/>
    </row>
    <row r="142" spans="1:24" ht="105.6">
      <c r="A142" s="38">
        <v>602</v>
      </c>
      <c r="B142" s="221" t="s">
        <v>305</v>
      </c>
      <c r="C142" s="222" t="s">
        <v>214</v>
      </c>
      <c r="D142" s="221" t="s">
        <v>215</v>
      </c>
      <c r="E142" s="24" t="s">
        <v>358</v>
      </c>
      <c r="F142" s="225" t="s">
        <v>368</v>
      </c>
      <c r="G142" s="226" t="s">
        <v>369</v>
      </c>
      <c r="H142" s="225" t="s">
        <v>370</v>
      </c>
      <c r="I142" s="227" t="s">
        <v>371</v>
      </c>
      <c r="J142" s="227">
        <v>39442</v>
      </c>
      <c r="K142" s="226" t="s">
        <v>372</v>
      </c>
      <c r="L142" s="225" t="s">
        <v>373</v>
      </c>
      <c r="M142" s="225">
        <v>41920</v>
      </c>
      <c r="N142" s="38" t="s">
        <v>46</v>
      </c>
      <c r="O142" s="38">
        <v>13</v>
      </c>
      <c r="P142" s="228" t="s">
        <v>374</v>
      </c>
      <c r="Q142" s="221" t="s">
        <v>375</v>
      </c>
      <c r="R142" s="236">
        <v>122</v>
      </c>
      <c r="S142" s="239">
        <v>101.41500000000001</v>
      </c>
      <c r="T142" s="239">
        <v>101.41500000000001</v>
      </c>
      <c r="U142" s="239"/>
      <c r="V142" s="239"/>
      <c r="W142" s="239"/>
      <c r="X142" s="240"/>
    </row>
    <row r="143" spans="1:24" ht="105.6">
      <c r="A143" s="38">
        <v>602</v>
      </c>
      <c r="B143" s="221" t="s">
        <v>305</v>
      </c>
      <c r="C143" s="222" t="s">
        <v>214</v>
      </c>
      <c r="D143" s="221" t="s">
        <v>215</v>
      </c>
      <c r="E143" s="24" t="s">
        <v>358</v>
      </c>
      <c r="F143" s="225" t="s">
        <v>376</v>
      </c>
      <c r="G143" s="226" t="s">
        <v>377</v>
      </c>
      <c r="H143" s="225" t="s">
        <v>370</v>
      </c>
      <c r="I143" s="227" t="s">
        <v>371</v>
      </c>
      <c r="J143" s="227">
        <v>39442</v>
      </c>
      <c r="K143" s="226" t="s">
        <v>372</v>
      </c>
      <c r="L143" s="225" t="s">
        <v>373</v>
      </c>
      <c r="M143" s="225">
        <v>41920</v>
      </c>
      <c r="N143" s="38" t="s">
        <v>46</v>
      </c>
      <c r="O143" s="38">
        <v>13</v>
      </c>
      <c r="P143" s="228" t="s">
        <v>374</v>
      </c>
      <c r="Q143" s="221" t="s">
        <v>375</v>
      </c>
      <c r="R143" s="236">
        <v>129</v>
      </c>
      <c r="S143" s="239">
        <v>30.627330000000001</v>
      </c>
      <c r="T143" s="239">
        <v>30.627330000000001</v>
      </c>
      <c r="U143" s="239"/>
      <c r="V143" s="239"/>
      <c r="W143" s="239"/>
      <c r="X143" s="240"/>
    </row>
    <row r="144" spans="1:24" ht="105.6">
      <c r="A144" s="38">
        <v>602</v>
      </c>
      <c r="B144" s="221" t="s">
        <v>305</v>
      </c>
      <c r="C144" s="222" t="s">
        <v>214</v>
      </c>
      <c r="D144" s="221" t="s">
        <v>215</v>
      </c>
      <c r="E144" s="24" t="s">
        <v>378</v>
      </c>
      <c r="F144" s="16" t="s">
        <v>309</v>
      </c>
      <c r="G144" s="226">
        <v>39814</v>
      </c>
      <c r="H144" s="16" t="s">
        <v>379</v>
      </c>
      <c r="I144" s="227" t="s">
        <v>380</v>
      </c>
      <c r="J144" s="227">
        <v>38416</v>
      </c>
      <c r="K144" s="226" t="s">
        <v>381</v>
      </c>
      <c r="L144" s="16" t="s">
        <v>382</v>
      </c>
      <c r="M144" s="16">
        <v>42110</v>
      </c>
      <c r="N144" s="38" t="s">
        <v>46</v>
      </c>
      <c r="O144" s="38">
        <v>13</v>
      </c>
      <c r="P144" s="228" t="s">
        <v>366</v>
      </c>
      <c r="Q144" s="221" t="s">
        <v>158</v>
      </c>
      <c r="R144" s="236">
        <v>244</v>
      </c>
      <c r="S144" s="239">
        <f>450.10555+51.64+98.07572+758.4772+24.98229+3861.12+704.95808+762.12804+9.06315+170.481+1076.41679</f>
        <v>7967.4478200000003</v>
      </c>
      <c r="T144" s="239">
        <f>450.10555+51.64+98.07572+758.4772+24.98229+3861.12+704.95808+762.12804+9.06315+170.481+1076.41679</f>
        <v>7967.4478200000003</v>
      </c>
      <c r="U144" s="239">
        <f>470+52+97.19+940+50+4533.12+581+790.55+3+124+479.7765+468.77</f>
        <v>8589.4064999999991</v>
      </c>
      <c r="V144" s="240">
        <f>470+52+97.19+978.73+50+4533.12+581+790.55+3+124+948.55</f>
        <v>8628.14</v>
      </c>
      <c r="W144" s="240">
        <f>470+52+97.19+978.73+50+4533.12+581+790.55+3+124+948.55</f>
        <v>8628.14</v>
      </c>
      <c r="X144" s="240"/>
    </row>
    <row r="145" spans="1:24" ht="105.6">
      <c r="A145" s="38">
        <v>602</v>
      </c>
      <c r="B145" s="221" t="s">
        <v>305</v>
      </c>
      <c r="C145" s="222" t="s">
        <v>214</v>
      </c>
      <c r="D145" s="221" t="s">
        <v>215</v>
      </c>
      <c r="E145" s="24" t="s">
        <v>378</v>
      </c>
      <c r="F145" s="16" t="s">
        <v>309</v>
      </c>
      <c r="G145" s="226">
        <v>39814</v>
      </c>
      <c r="H145" s="16" t="s">
        <v>379</v>
      </c>
      <c r="I145" s="227" t="s">
        <v>380</v>
      </c>
      <c r="J145" s="227">
        <v>38416</v>
      </c>
      <c r="K145" s="226" t="s">
        <v>381</v>
      </c>
      <c r="L145" s="16" t="s">
        <v>382</v>
      </c>
      <c r="M145" s="16">
        <v>42110</v>
      </c>
      <c r="N145" s="38" t="s">
        <v>46</v>
      </c>
      <c r="O145" s="38">
        <v>13</v>
      </c>
      <c r="P145" s="228" t="s">
        <v>366</v>
      </c>
      <c r="Q145" s="221" t="s">
        <v>158</v>
      </c>
      <c r="R145" s="236">
        <v>831</v>
      </c>
      <c r="S145" s="239">
        <v>30</v>
      </c>
      <c r="T145" s="239">
        <v>30</v>
      </c>
      <c r="U145" s="239"/>
      <c r="V145" s="240"/>
      <c r="W145" s="240"/>
      <c r="X145" s="240"/>
    </row>
    <row r="146" spans="1:24" ht="105.6">
      <c r="A146" s="38">
        <v>602</v>
      </c>
      <c r="B146" s="221" t="s">
        <v>305</v>
      </c>
      <c r="C146" s="222" t="s">
        <v>214</v>
      </c>
      <c r="D146" s="221" t="s">
        <v>215</v>
      </c>
      <c r="E146" s="24" t="s">
        <v>378</v>
      </c>
      <c r="F146" s="16" t="s">
        <v>309</v>
      </c>
      <c r="G146" s="226">
        <v>39814</v>
      </c>
      <c r="H146" s="16" t="s">
        <v>379</v>
      </c>
      <c r="I146" s="227" t="s">
        <v>380</v>
      </c>
      <c r="J146" s="227">
        <v>38416</v>
      </c>
      <c r="K146" s="226" t="s">
        <v>381</v>
      </c>
      <c r="L146" s="16" t="s">
        <v>382</v>
      </c>
      <c r="M146" s="16">
        <v>42110</v>
      </c>
      <c r="N146" s="38" t="s">
        <v>46</v>
      </c>
      <c r="O146" s="38">
        <v>13</v>
      </c>
      <c r="P146" s="228" t="s">
        <v>366</v>
      </c>
      <c r="Q146" s="221" t="s">
        <v>158</v>
      </c>
      <c r="R146" s="236">
        <v>851</v>
      </c>
      <c r="S146" s="239">
        <v>70.188000000000002</v>
      </c>
      <c r="T146" s="239">
        <v>70.188000000000002</v>
      </c>
      <c r="U146" s="239">
        <v>86.55</v>
      </c>
      <c r="V146" s="239">
        <v>86.55</v>
      </c>
      <c r="W146" s="240">
        <v>86.55</v>
      </c>
      <c r="X146" s="240"/>
    </row>
    <row r="147" spans="1:24" ht="105.6">
      <c r="A147" s="38">
        <v>602</v>
      </c>
      <c r="B147" s="221" t="s">
        <v>305</v>
      </c>
      <c r="C147" s="222" t="s">
        <v>214</v>
      </c>
      <c r="D147" s="221" t="s">
        <v>215</v>
      </c>
      <c r="E147" s="18" t="s">
        <v>378</v>
      </c>
      <c r="F147" s="16" t="s">
        <v>309</v>
      </c>
      <c r="G147" s="226">
        <v>39814</v>
      </c>
      <c r="H147" s="225" t="s">
        <v>379</v>
      </c>
      <c r="I147" s="227" t="s">
        <v>380</v>
      </c>
      <c r="J147" s="227">
        <v>38416</v>
      </c>
      <c r="K147" s="226" t="s">
        <v>381</v>
      </c>
      <c r="L147" s="16" t="s">
        <v>382</v>
      </c>
      <c r="M147" s="16">
        <v>42110</v>
      </c>
      <c r="N147" s="38" t="s">
        <v>46</v>
      </c>
      <c r="O147" s="38">
        <v>13</v>
      </c>
      <c r="P147" s="228" t="s">
        <v>366</v>
      </c>
      <c r="Q147" s="221" t="s">
        <v>158</v>
      </c>
      <c r="R147" s="236">
        <v>852</v>
      </c>
      <c r="S147" s="239">
        <v>99.624570000000006</v>
      </c>
      <c r="T147" s="239">
        <v>99.624570000000006</v>
      </c>
      <c r="U147" s="239">
        <v>61.12</v>
      </c>
      <c r="V147" s="239">
        <v>61.12</v>
      </c>
      <c r="W147" s="240">
        <v>61.12</v>
      </c>
      <c r="X147" s="240"/>
    </row>
    <row r="148" spans="1:24" ht="105.6">
      <c r="A148" s="38">
        <v>602</v>
      </c>
      <c r="B148" s="221" t="s">
        <v>305</v>
      </c>
      <c r="C148" s="222" t="s">
        <v>214</v>
      </c>
      <c r="D148" s="221" t="s">
        <v>215</v>
      </c>
      <c r="E148" s="18" t="s">
        <v>378</v>
      </c>
      <c r="F148" s="16" t="s">
        <v>309</v>
      </c>
      <c r="G148" s="226">
        <v>39814</v>
      </c>
      <c r="H148" s="225" t="s">
        <v>379</v>
      </c>
      <c r="I148" s="227" t="s">
        <v>380</v>
      </c>
      <c r="J148" s="227">
        <v>38416</v>
      </c>
      <c r="K148" s="226" t="s">
        <v>381</v>
      </c>
      <c r="L148" s="16" t="s">
        <v>382</v>
      </c>
      <c r="M148" s="16">
        <v>42110</v>
      </c>
      <c r="N148" s="38" t="s">
        <v>46</v>
      </c>
      <c r="O148" s="38">
        <v>13</v>
      </c>
      <c r="P148" s="228" t="s">
        <v>366</v>
      </c>
      <c r="Q148" s="221" t="s">
        <v>158</v>
      </c>
      <c r="R148" s="236">
        <v>853</v>
      </c>
      <c r="S148" s="239">
        <v>2.1476999999999999</v>
      </c>
      <c r="T148" s="239">
        <v>2.1476999999999999</v>
      </c>
      <c r="U148" s="239"/>
      <c r="V148" s="239"/>
      <c r="W148" s="239"/>
      <c r="X148" s="240"/>
    </row>
    <row r="149" spans="1:24" ht="145.19999999999999">
      <c r="A149" s="38" t="s">
        <v>353</v>
      </c>
      <c r="B149" s="221" t="s">
        <v>305</v>
      </c>
      <c r="C149" s="222" t="s">
        <v>214</v>
      </c>
      <c r="D149" s="221" t="s">
        <v>215</v>
      </c>
      <c r="E149" s="18" t="s">
        <v>383</v>
      </c>
      <c r="F149" s="225" t="s">
        <v>384</v>
      </c>
      <c r="G149" s="226" t="s">
        <v>360</v>
      </c>
      <c r="H149" s="225" t="s">
        <v>385</v>
      </c>
      <c r="I149" s="226" t="s">
        <v>386</v>
      </c>
      <c r="J149" s="225" t="s">
        <v>387</v>
      </c>
      <c r="K149" s="226" t="s">
        <v>388</v>
      </c>
      <c r="L149" s="225" t="s">
        <v>389</v>
      </c>
      <c r="M149" s="225" t="s">
        <v>390</v>
      </c>
      <c r="N149" s="38" t="s">
        <v>46</v>
      </c>
      <c r="O149" s="38">
        <v>13</v>
      </c>
      <c r="P149" s="228" t="s">
        <v>391</v>
      </c>
      <c r="Q149" s="221" t="s">
        <v>87</v>
      </c>
      <c r="R149" s="236">
        <v>121</v>
      </c>
      <c r="S149" s="239">
        <f>8762.5004+30264.07833</f>
        <v>39026.578730000001</v>
      </c>
      <c r="T149" s="239">
        <f>8762.5004+30264.07833</f>
        <v>39026.578730000001</v>
      </c>
      <c r="U149" s="239">
        <f>8650.44+30384.56</f>
        <v>39035</v>
      </c>
      <c r="V149" s="239">
        <v>39035</v>
      </c>
      <c r="W149" s="240">
        <v>39035</v>
      </c>
      <c r="X149" s="240"/>
    </row>
    <row r="150" spans="1:24" ht="145.19999999999999">
      <c r="A150" s="38" t="s">
        <v>353</v>
      </c>
      <c r="B150" s="221" t="s">
        <v>305</v>
      </c>
      <c r="C150" s="222" t="s">
        <v>214</v>
      </c>
      <c r="D150" s="221" t="s">
        <v>215</v>
      </c>
      <c r="E150" s="18" t="s">
        <v>383</v>
      </c>
      <c r="F150" s="225" t="s">
        <v>384</v>
      </c>
      <c r="G150" s="226" t="s">
        <v>360</v>
      </c>
      <c r="H150" s="225" t="s">
        <v>385</v>
      </c>
      <c r="I150" s="226" t="s">
        <v>392</v>
      </c>
      <c r="J150" s="225" t="s">
        <v>387</v>
      </c>
      <c r="K150" s="226" t="s">
        <v>393</v>
      </c>
      <c r="L150" s="225" t="s">
        <v>389</v>
      </c>
      <c r="M150" s="225" t="s">
        <v>390</v>
      </c>
      <c r="N150" s="38" t="s">
        <v>46</v>
      </c>
      <c r="O150" s="38">
        <v>13</v>
      </c>
      <c r="P150" s="228" t="s">
        <v>391</v>
      </c>
      <c r="Q150" s="221" t="s">
        <v>87</v>
      </c>
      <c r="R150" s="236">
        <v>129</v>
      </c>
      <c r="S150" s="239">
        <f>11659.44982</f>
        <v>11659.44982</v>
      </c>
      <c r="T150" s="239">
        <v>11659.44982</v>
      </c>
      <c r="U150" s="239">
        <v>11788.57</v>
      </c>
      <c r="V150" s="239">
        <v>11788.57</v>
      </c>
      <c r="W150" s="240">
        <v>11788.57</v>
      </c>
      <c r="X150" s="240"/>
    </row>
    <row r="151" spans="1:24" ht="105.6">
      <c r="A151" s="38" t="s">
        <v>353</v>
      </c>
      <c r="B151" s="221" t="s">
        <v>305</v>
      </c>
      <c r="C151" s="222" t="s">
        <v>214</v>
      </c>
      <c r="D151" s="221" t="s">
        <v>215</v>
      </c>
      <c r="E151" s="18" t="s">
        <v>378</v>
      </c>
      <c r="F151" s="16" t="s">
        <v>394</v>
      </c>
      <c r="G151" s="226">
        <v>39814</v>
      </c>
      <c r="H151" s="225" t="s">
        <v>395</v>
      </c>
      <c r="I151" s="227" t="s">
        <v>311</v>
      </c>
      <c r="J151" s="227">
        <v>38416</v>
      </c>
      <c r="K151" s="226" t="s">
        <v>354</v>
      </c>
      <c r="L151" s="16" t="s">
        <v>396</v>
      </c>
      <c r="M151" s="16">
        <v>42064</v>
      </c>
      <c r="N151" s="38" t="s">
        <v>46</v>
      </c>
      <c r="O151" s="38">
        <v>13</v>
      </c>
      <c r="P151" s="228" t="s">
        <v>397</v>
      </c>
      <c r="Q151" s="221" t="s">
        <v>200</v>
      </c>
      <c r="R151" s="236">
        <v>831</v>
      </c>
      <c r="S151" s="239">
        <v>662.05200000000002</v>
      </c>
      <c r="T151" s="239">
        <v>662.04700000000003</v>
      </c>
      <c r="U151" s="239"/>
      <c r="V151" s="239"/>
      <c r="W151" s="239"/>
      <c r="X151" s="240"/>
    </row>
    <row r="152" spans="1:24" ht="15.6">
      <c r="A152" s="206" t="s">
        <v>2078</v>
      </c>
      <c r="B152" s="221"/>
      <c r="C152" s="222"/>
      <c r="D152" s="221"/>
      <c r="E152" s="38"/>
      <c r="F152" s="227"/>
      <c r="G152" s="237"/>
      <c r="H152" s="227"/>
      <c r="I152" s="227"/>
      <c r="J152" s="227"/>
      <c r="K152" s="224"/>
      <c r="L152" s="227"/>
      <c r="M152" s="227"/>
      <c r="N152" s="227"/>
      <c r="O152" s="227"/>
      <c r="P152" s="224"/>
      <c r="Q152" s="236"/>
      <c r="R152" s="236"/>
      <c r="S152" s="242">
        <f t="shared" ref="S152:X152" si="2">SUM(S125:S151)</f>
        <v>176066.09208</v>
      </c>
      <c r="T152" s="242">
        <f t="shared" si="2"/>
        <v>175860.6243</v>
      </c>
      <c r="U152" s="242">
        <f t="shared" si="2"/>
        <v>81223.37</v>
      </c>
      <c r="V152" s="242">
        <f t="shared" si="2"/>
        <v>67262.679999999993</v>
      </c>
      <c r="W152" s="242">
        <f t="shared" si="2"/>
        <v>67262.679999999993</v>
      </c>
      <c r="X152" s="240">
        <f t="shared" si="2"/>
        <v>0</v>
      </c>
    </row>
    <row r="153" spans="1:24" ht="20.399999999999999">
      <c r="A153" s="214" t="s">
        <v>399</v>
      </c>
      <c r="B153" s="221"/>
      <c r="C153" s="243"/>
      <c r="D153" s="244"/>
      <c r="E153" s="245"/>
      <c r="F153" s="246"/>
      <c r="G153" s="247"/>
      <c r="H153" s="248"/>
      <c r="I153" s="248"/>
      <c r="J153" s="246"/>
      <c r="K153" s="249"/>
      <c r="L153" s="248"/>
      <c r="M153" s="248"/>
      <c r="N153" s="248"/>
      <c r="O153" s="248"/>
      <c r="P153" s="249"/>
      <c r="Q153" s="250"/>
      <c r="R153" s="250"/>
      <c r="S153" s="251"/>
      <c r="T153" s="251"/>
      <c r="U153" s="251"/>
      <c r="V153" s="251"/>
      <c r="W153" s="251"/>
      <c r="X153" s="240"/>
    </row>
    <row r="154" spans="1:24" ht="26.4">
      <c r="A154" s="1357" t="s">
        <v>398</v>
      </c>
      <c r="B154" s="1357" t="s">
        <v>399</v>
      </c>
      <c r="C154" s="1357" t="s">
        <v>97</v>
      </c>
      <c r="D154" s="1357" t="s">
        <v>98</v>
      </c>
      <c r="E154" s="1363" t="s">
        <v>400</v>
      </c>
      <c r="F154" s="1359" t="s">
        <v>100</v>
      </c>
      <c r="G154" s="1357" t="s">
        <v>401</v>
      </c>
      <c r="H154" s="1364" t="s">
        <v>402</v>
      </c>
      <c r="I154" s="1359" t="s">
        <v>177</v>
      </c>
      <c r="J154" s="1357" t="s">
        <v>403</v>
      </c>
      <c r="K154" s="161" t="s">
        <v>404</v>
      </c>
      <c r="L154" s="30" t="s">
        <v>405</v>
      </c>
      <c r="M154" s="154" t="s">
        <v>406</v>
      </c>
      <c r="N154" s="1361" t="s">
        <v>46</v>
      </c>
      <c r="O154" s="1361" t="s">
        <v>49</v>
      </c>
      <c r="P154" s="1361" t="s">
        <v>407</v>
      </c>
      <c r="Q154" s="1357" t="s">
        <v>87</v>
      </c>
      <c r="R154" s="1361" t="s">
        <v>37</v>
      </c>
      <c r="S154" s="1355">
        <v>30927.09</v>
      </c>
      <c r="T154" s="1355">
        <v>30927.09</v>
      </c>
      <c r="U154" s="1360">
        <v>30865.23</v>
      </c>
      <c r="V154" s="1360">
        <f>U154</f>
        <v>30865.23</v>
      </c>
      <c r="W154" s="1360">
        <f>V154</f>
        <v>30865.23</v>
      </c>
      <c r="X154" s="240">
        <f>SUM(X126:X152)</f>
        <v>0</v>
      </c>
    </row>
    <row r="155" spans="1:24" ht="52.8">
      <c r="A155" s="1357"/>
      <c r="B155" s="1357"/>
      <c r="C155" s="1357"/>
      <c r="D155" s="1357"/>
      <c r="E155" s="1363"/>
      <c r="F155" s="1359"/>
      <c r="G155" s="1357"/>
      <c r="H155" s="1364"/>
      <c r="I155" s="1359"/>
      <c r="J155" s="1357"/>
      <c r="K155" s="161" t="s">
        <v>408</v>
      </c>
      <c r="L155" s="30" t="s">
        <v>409</v>
      </c>
      <c r="M155" s="154" t="s">
        <v>410</v>
      </c>
      <c r="N155" s="1361"/>
      <c r="O155" s="1361"/>
      <c r="P155" s="1361"/>
      <c r="Q155" s="1357"/>
      <c r="R155" s="1361"/>
      <c r="S155" s="1355"/>
      <c r="T155" s="1355"/>
      <c r="U155" s="1360"/>
      <c r="V155" s="1360"/>
      <c r="W155" s="1360"/>
      <c r="X155" s="240">
        <f t="shared" ref="X155:X180" si="3">SUM(X127:X154)</f>
        <v>0</v>
      </c>
    </row>
    <row r="156" spans="1:24" ht="52.8">
      <c r="A156" s="1357"/>
      <c r="B156" s="1357"/>
      <c r="C156" s="1357"/>
      <c r="D156" s="1357"/>
      <c r="E156" s="1363" t="s">
        <v>411</v>
      </c>
      <c r="F156" s="1364" t="s">
        <v>412</v>
      </c>
      <c r="G156" s="1365">
        <v>39234</v>
      </c>
      <c r="H156" s="1364" t="s">
        <v>413</v>
      </c>
      <c r="I156" s="1364" t="s">
        <v>155</v>
      </c>
      <c r="J156" s="1365">
        <v>39442</v>
      </c>
      <c r="K156" s="162" t="s">
        <v>414</v>
      </c>
      <c r="L156" s="30" t="s">
        <v>415</v>
      </c>
      <c r="M156" s="154" t="s">
        <v>416</v>
      </c>
      <c r="N156" s="1361"/>
      <c r="O156" s="1361"/>
      <c r="P156" s="1361"/>
      <c r="Q156" s="1357"/>
      <c r="R156" s="1361"/>
      <c r="S156" s="1355"/>
      <c r="T156" s="1355"/>
      <c r="U156" s="1360"/>
      <c r="V156" s="1360"/>
      <c r="W156" s="1360"/>
      <c r="X156" s="240">
        <f t="shared" si="3"/>
        <v>0</v>
      </c>
    </row>
    <row r="157" spans="1:24" ht="52.8">
      <c r="A157" s="1357"/>
      <c r="B157" s="1357"/>
      <c r="C157" s="1357"/>
      <c r="D157" s="1357"/>
      <c r="E157" s="1363"/>
      <c r="F157" s="1364"/>
      <c r="G157" s="1365"/>
      <c r="H157" s="1364"/>
      <c r="I157" s="1364"/>
      <c r="J157" s="1365"/>
      <c r="K157" s="162" t="s">
        <v>417</v>
      </c>
      <c r="L157" s="29" t="s">
        <v>418</v>
      </c>
      <c r="M157" s="138" t="s">
        <v>419</v>
      </c>
      <c r="N157" s="1361"/>
      <c r="O157" s="1361"/>
      <c r="P157" s="1361"/>
      <c r="Q157" s="1357"/>
      <c r="R157" s="1361"/>
      <c r="S157" s="1355"/>
      <c r="T157" s="1355"/>
      <c r="U157" s="1360"/>
      <c r="V157" s="1360"/>
      <c r="W157" s="1360"/>
      <c r="X157" s="240">
        <f t="shared" si="3"/>
        <v>0</v>
      </c>
    </row>
    <row r="158" spans="1:24" ht="26.4">
      <c r="A158" s="1357" t="s">
        <v>398</v>
      </c>
      <c r="B158" s="1357" t="s">
        <v>399</v>
      </c>
      <c r="C158" s="1357" t="s">
        <v>97</v>
      </c>
      <c r="D158" s="1357" t="s">
        <v>98</v>
      </c>
      <c r="E158" s="1363" t="s">
        <v>400</v>
      </c>
      <c r="F158" s="1359" t="s">
        <v>100</v>
      </c>
      <c r="G158" s="1357" t="s">
        <v>401</v>
      </c>
      <c r="H158" s="1364" t="s">
        <v>402</v>
      </c>
      <c r="I158" s="1359" t="s">
        <v>177</v>
      </c>
      <c r="J158" s="1357" t="s">
        <v>403</v>
      </c>
      <c r="K158" s="161" t="s">
        <v>404</v>
      </c>
      <c r="L158" s="30" t="s">
        <v>405</v>
      </c>
      <c r="M158" s="154" t="s">
        <v>406</v>
      </c>
      <c r="N158" s="1361" t="s">
        <v>46</v>
      </c>
      <c r="O158" s="1361" t="s">
        <v>49</v>
      </c>
      <c r="P158" s="1361" t="s">
        <v>407</v>
      </c>
      <c r="Q158" s="1357" t="s">
        <v>87</v>
      </c>
      <c r="R158" s="1361" t="s">
        <v>36</v>
      </c>
      <c r="S158" s="1355">
        <v>9259.43</v>
      </c>
      <c r="T158" s="1355">
        <v>9258.9699999999993</v>
      </c>
      <c r="U158" s="1360">
        <v>9321.2999999999993</v>
      </c>
      <c r="V158" s="1360">
        <v>9321.2999999999993</v>
      </c>
      <c r="W158" s="1360">
        <v>9321.2999999999993</v>
      </c>
      <c r="X158" s="240">
        <f t="shared" si="3"/>
        <v>0</v>
      </c>
    </row>
    <row r="159" spans="1:24" ht="52.8">
      <c r="A159" s="1357"/>
      <c r="B159" s="1357"/>
      <c r="C159" s="1357"/>
      <c r="D159" s="1357"/>
      <c r="E159" s="1363"/>
      <c r="F159" s="1359"/>
      <c r="G159" s="1357"/>
      <c r="H159" s="1364"/>
      <c r="I159" s="1359"/>
      <c r="J159" s="1357"/>
      <c r="K159" s="161" t="s">
        <v>408</v>
      </c>
      <c r="L159" s="30" t="s">
        <v>409</v>
      </c>
      <c r="M159" s="154" t="s">
        <v>410</v>
      </c>
      <c r="N159" s="1361"/>
      <c r="O159" s="1361"/>
      <c r="P159" s="1361"/>
      <c r="Q159" s="1357"/>
      <c r="R159" s="1361"/>
      <c r="S159" s="1355"/>
      <c r="T159" s="1355"/>
      <c r="U159" s="1360"/>
      <c r="V159" s="1360"/>
      <c r="W159" s="1360"/>
      <c r="X159" s="240">
        <f t="shared" si="3"/>
        <v>0</v>
      </c>
    </row>
    <row r="160" spans="1:24" ht="52.8">
      <c r="A160" s="1357"/>
      <c r="B160" s="1357"/>
      <c r="C160" s="1357"/>
      <c r="D160" s="1357"/>
      <c r="E160" s="1363" t="s">
        <v>411</v>
      </c>
      <c r="F160" s="1364" t="s">
        <v>412</v>
      </c>
      <c r="G160" s="1365">
        <v>39234</v>
      </c>
      <c r="H160" s="1364" t="s">
        <v>413</v>
      </c>
      <c r="I160" s="1364" t="s">
        <v>155</v>
      </c>
      <c r="J160" s="1365">
        <v>39442</v>
      </c>
      <c r="K160" s="162" t="s">
        <v>414</v>
      </c>
      <c r="L160" s="30" t="s">
        <v>415</v>
      </c>
      <c r="M160" s="154" t="s">
        <v>416</v>
      </c>
      <c r="N160" s="1361"/>
      <c r="O160" s="1361"/>
      <c r="P160" s="1361"/>
      <c r="Q160" s="1357"/>
      <c r="R160" s="1361"/>
      <c r="S160" s="1355"/>
      <c r="T160" s="1355"/>
      <c r="U160" s="1360"/>
      <c r="V160" s="1360"/>
      <c r="W160" s="1360"/>
      <c r="X160" s="240">
        <f t="shared" si="3"/>
        <v>0</v>
      </c>
    </row>
    <row r="161" spans="1:24" ht="52.8">
      <c r="A161" s="1357"/>
      <c r="B161" s="1357"/>
      <c r="C161" s="1357"/>
      <c r="D161" s="1357"/>
      <c r="E161" s="1363"/>
      <c r="F161" s="1364"/>
      <c r="G161" s="1365"/>
      <c r="H161" s="1364"/>
      <c r="I161" s="1364"/>
      <c r="J161" s="1365"/>
      <c r="K161" s="162" t="s">
        <v>417</v>
      </c>
      <c r="L161" s="29" t="s">
        <v>418</v>
      </c>
      <c r="M161" s="138" t="s">
        <v>419</v>
      </c>
      <c r="N161" s="1361"/>
      <c r="O161" s="1361"/>
      <c r="P161" s="1361"/>
      <c r="Q161" s="1357"/>
      <c r="R161" s="1361"/>
      <c r="S161" s="1355"/>
      <c r="T161" s="1355"/>
      <c r="U161" s="1360"/>
      <c r="V161" s="1360"/>
      <c r="W161" s="1360"/>
      <c r="X161" s="240">
        <f t="shared" si="3"/>
        <v>0</v>
      </c>
    </row>
    <row r="162" spans="1:24" ht="26.4">
      <c r="A162" s="1352" t="s">
        <v>398</v>
      </c>
      <c r="B162" s="1352" t="s">
        <v>399</v>
      </c>
      <c r="C162" s="1352" t="s">
        <v>97</v>
      </c>
      <c r="D162" s="1352" t="s">
        <v>98</v>
      </c>
      <c r="E162" s="1358" t="s">
        <v>420</v>
      </c>
      <c r="F162" s="1358" t="s">
        <v>100</v>
      </c>
      <c r="G162" s="1352" t="s">
        <v>401</v>
      </c>
      <c r="H162" s="1358" t="s">
        <v>421</v>
      </c>
      <c r="I162" s="1358" t="s">
        <v>177</v>
      </c>
      <c r="J162" s="1352" t="s">
        <v>403</v>
      </c>
      <c r="K162" s="161" t="s">
        <v>404</v>
      </c>
      <c r="L162" s="24" t="s">
        <v>422</v>
      </c>
      <c r="M162" s="156" t="s">
        <v>406</v>
      </c>
      <c r="N162" s="1354" t="s">
        <v>46</v>
      </c>
      <c r="O162" s="1354" t="s">
        <v>49</v>
      </c>
      <c r="P162" s="1354" t="s">
        <v>423</v>
      </c>
      <c r="Q162" s="1352" t="s">
        <v>158</v>
      </c>
      <c r="R162" s="1354" t="s">
        <v>35</v>
      </c>
      <c r="S162" s="1362">
        <v>912.83</v>
      </c>
      <c r="T162" s="1362">
        <v>908.75</v>
      </c>
      <c r="U162" s="1356">
        <v>1032.33</v>
      </c>
      <c r="V162" s="1356">
        <v>1032.33</v>
      </c>
      <c r="W162" s="1356">
        <v>1032.33</v>
      </c>
      <c r="X162" s="240">
        <f t="shared" si="3"/>
        <v>0</v>
      </c>
    </row>
    <row r="163" spans="1:24" ht="66">
      <c r="A163" s="1352"/>
      <c r="B163" s="1352"/>
      <c r="C163" s="1352"/>
      <c r="D163" s="1352"/>
      <c r="E163" s="1358"/>
      <c r="F163" s="1358"/>
      <c r="G163" s="1352"/>
      <c r="H163" s="1358"/>
      <c r="I163" s="1358"/>
      <c r="J163" s="1352"/>
      <c r="K163" s="162" t="s">
        <v>424</v>
      </c>
      <c r="L163" s="29" t="s">
        <v>425</v>
      </c>
      <c r="M163" s="138" t="s">
        <v>426</v>
      </c>
      <c r="N163" s="1354"/>
      <c r="O163" s="1354"/>
      <c r="P163" s="1354"/>
      <c r="Q163" s="1352"/>
      <c r="R163" s="1354"/>
      <c r="S163" s="1362"/>
      <c r="T163" s="1362"/>
      <c r="U163" s="1356"/>
      <c r="V163" s="1356"/>
      <c r="W163" s="1356"/>
      <c r="X163" s="240">
        <f t="shared" si="3"/>
        <v>0</v>
      </c>
    </row>
    <row r="164" spans="1:24" ht="39.6">
      <c r="A164" s="1352" t="s">
        <v>398</v>
      </c>
      <c r="B164" s="1352" t="s">
        <v>399</v>
      </c>
      <c r="C164" s="1352" t="s">
        <v>97</v>
      </c>
      <c r="D164" s="1352" t="s">
        <v>98</v>
      </c>
      <c r="E164" s="24" t="s">
        <v>427</v>
      </c>
      <c r="F164" s="24" t="s">
        <v>100</v>
      </c>
      <c r="G164" s="156" t="s">
        <v>401</v>
      </c>
      <c r="H164" s="24" t="s">
        <v>421</v>
      </c>
      <c r="I164" s="24" t="s">
        <v>177</v>
      </c>
      <c r="J164" s="156" t="s">
        <v>403</v>
      </c>
      <c r="K164" s="161" t="s">
        <v>404</v>
      </c>
      <c r="L164" s="29" t="s">
        <v>422</v>
      </c>
      <c r="M164" s="138" t="s">
        <v>406</v>
      </c>
      <c r="N164" s="1354" t="s">
        <v>46</v>
      </c>
      <c r="O164" s="1354" t="s">
        <v>49</v>
      </c>
      <c r="P164" s="1354" t="s">
        <v>423</v>
      </c>
      <c r="Q164" s="1352" t="s">
        <v>158</v>
      </c>
      <c r="R164" s="1354" t="s">
        <v>36</v>
      </c>
      <c r="S164" s="1362">
        <v>263.54000000000002</v>
      </c>
      <c r="T164" s="1362">
        <v>261.72000000000003</v>
      </c>
      <c r="U164" s="1356">
        <v>275.63</v>
      </c>
      <c r="V164" s="1356">
        <f>U164</f>
        <v>275.63</v>
      </c>
      <c r="W164" s="1356">
        <f>V164</f>
        <v>275.63</v>
      </c>
      <c r="X164" s="240">
        <f t="shared" si="3"/>
        <v>0</v>
      </c>
    </row>
    <row r="165" spans="1:24" ht="66">
      <c r="A165" s="1352"/>
      <c r="B165" s="1352"/>
      <c r="C165" s="1352"/>
      <c r="D165" s="1352"/>
      <c r="E165" s="26" t="s">
        <v>411</v>
      </c>
      <c r="F165" s="26" t="s">
        <v>412</v>
      </c>
      <c r="G165" s="16">
        <v>39234</v>
      </c>
      <c r="H165" s="26" t="s">
        <v>428</v>
      </c>
      <c r="I165" s="26" t="s">
        <v>155</v>
      </c>
      <c r="J165" s="16">
        <v>39442</v>
      </c>
      <c r="K165" s="162" t="s">
        <v>424</v>
      </c>
      <c r="L165" s="29" t="s">
        <v>429</v>
      </c>
      <c r="M165" s="138" t="s">
        <v>426</v>
      </c>
      <c r="N165" s="1354"/>
      <c r="O165" s="1354"/>
      <c r="P165" s="1354"/>
      <c r="Q165" s="1352"/>
      <c r="R165" s="1354"/>
      <c r="S165" s="1362"/>
      <c r="T165" s="1362"/>
      <c r="U165" s="1356"/>
      <c r="V165" s="1356"/>
      <c r="W165" s="1356"/>
      <c r="X165" s="240">
        <f t="shared" si="3"/>
        <v>0</v>
      </c>
    </row>
    <row r="166" spans="1:24" ht="26.4">
      <c r="A166" s="1352" t="s">
        <v>398</v>
      </c>
      <c r="B166" s="1352" t="s">
        <v>399</v>
      </c>
      <c r="C166" s="1352" t="s">
        <v>97</v>
      </c>
      <c r="D166" s="1352" t="s">
        <v>98</v>
      </c>
      <c r="E166" s="1358" t="s">
        <v>420</v>
      </c>
      <c r="F166" s="1358" t="s">
        <v>100</v>
      </c>
      <c r="G166" s="1352" t="s">
        <v>401</v>
      </c>
      <c r="H166" s="1358" t="s">
        <v>421</v>
      </c>
      <c r="I166" s="1358" t="s">
        <v>177</v>
      </c>
      <c r="J166" s="1352" t="s">
        <v>403</v>
      </c>
      <c r="K166" s="161" t="s">
        <v>404</v>
      </c>
      <c r="L166" s="29" t="s">
        <v>422</v>
      </c>
      <c r="M166" s="138" t="s">
        <v>430</v>
      </c>
      <c r="N166" s="1354" t="s">
        <v>46</v>
      </c>
      <c r="O166" s="1354" t="s">
        <v>49</v>
      </c>
      <c r="P166" s="1354" t="s">
        <v>423</v>
      </c>
      <c r="Q166" s="1352" t="s">
        <v>158</v>
      </c>
      <c r="R166" s="1354" t="s">
        <v>39</v>
      </c>
      <c r="S166" s="1362">
        <v>2560.6799999999998</v>
      </c>
      <c r="T166" s="1362">
        <v>2560.6799999999998</v>
      </c>
      <c r="U166" s="1356">
        <v>3529.15</v>
      </c>
      <c r="V166" s="1356">
        <v>3533.81</v>
      </c>
      <c r="W166" s="1356">
        <v>3533.81</v>
      </c>
      <c r="X166" s="240">
        <f t="shared" si="3"/>
        <v>0</v>
      </c>
    </row>
    <row r="167" spans="1:24" ht="79.2">
      <c r="A167" s="1352"/>
      <c r="B167" s="1352"/>
      <c r="C167" s="1352"/>
      <c r="D167" s="1352"/>
      <c r="E167" s="1358"/>
      <c r="F167" s="1358"/>
      <c r="G167" s="1352"/>
      <c r="H167" s="1358"/>
      <c r="I167" s="1358"/>
      <c r="J167" s="1352"/>
      <c r="K167" s="163" t="s">
        <v>431</v>
      </c>
      <c r="L167" s="24" t="s">
        <v>432</v>
      </c>
      <c r="M167" s="156" t="s">
        <v>433</v>
      </c>
      <c r="N167" s="1354"/>
      <c r="O167" s="1354"/>
      <c r="P167" s="1354"/>
      <c r="Q167" s="1352"/>
      <c r="R167" s="1354"/>
      <c r="S167" s="1362"/>
      <c r="T167" s="1362"/>
      <c r="U167" s="1356"/>
      <c r="V167" s="1356"/>
      <c r="W167" s="1356"/>
      <c r="X167" s="240">
        <f t="shared" si="3"/>
        <v>0</v>
      </c>
    </row>
    <row r="168" spans="1:24" ht="26.4">
      <c r="A168" s="1352" t="s">
        <v>398</v>
      </c>
      <c r="B168" s="1352" t="s">
        <v>399</v>
      </c>
      <c r="C168" s="1352" t="s">
        <v>97</v>
      </c>
      <c r="D168" s="1352" t="s">
        <v>98</v>
      </c>
      <c r="E168" s="1358" t="s">
        <v>420</v>
      </c>
      <c r="F168" s="1358" t="s">
        <v>100</v>
      </c>
      <c r="G168" s="1352" t="s">
        <v>401</v>
      </c>
      <c r="H168" s="1358" t="s">
        <v>421</v>
      </c>
      <c r="I168" s="1358" t="s">
        <v>177</v>
      </c>
      <c r="J168" s="1352" t="s">
        <v>403</v>
      </c>
      <c r="K168" s="161" t="s">
        <v>404</v>
      </c>
      <c r="L168" s="29" t="s">
        <v>422</v>
      </c>
      <c r="M168" s="138" t="s">
        <v>430</v>
      </c>
      <c r="N168" s="1354" t="s">
        <v>46</v>
      </c>
      <c r="O168" s="1354" t="s">
        <v>49</v>
      </c>
      <c r="P168" s="1354" t="s">
        <v>423</v>
      </c>
      <c r="Q168" s="1352" t="s">
        <v>158</v>
      </c>
      <c r="R168" s="1354" t="s">
        <v>40</v>
      </c>
      <c r="S168" s="1362">
        <v>3.94</v>
      </c>
      <c r="T168" s="1362">
        <v>3.94</v>
      </c>
      <c r="U168" s="1356">
        <v>2</v>
      </c>
      <c r="V168" s="1356">
        <v>2</v>
      </c>
      <c r="W168" s="1356">
        <v>2</v>
      </c>
      <c r="X168" s="240">
        <f t="shared" si="3"/>
        <v>0</v>
      </c>
    </row>
    <row r="169" spans="1:24" ht="39.6">
      <c r="A169" s="1352"/>
      <c r="B169" s="1352"/>
      <c r="C169" s="1352"/>
      <c r="D169" s="1352"/>
      <c r="E169" s="1358"/>
      <c r="F169" s="1358"/>
      <c r="G169" s="1352"/>
      <c r="H169" s="1358"/>
      <c r="I169" s="1358"/>
      <c r="J169" s="1352"/>
      <c r="K169" s="163" t="s">
        <v>434</v>
      </c>
      <c r="L169" s="24" t="s">
        <v>435</v>
      </c>
      <c r="M169" s="156" t="s">
        <v>433</v>
      </c>
      <c r="N169" s="1354"/>
      <c r="O169" s="1354"/>
      <c r="P169" s="1354"/>
      <c r="Q169" s="1352"/>
      <c r="R169" s="1354"/>
      <c r="S169" s="1362"/>
      <c r="T169" s="1362"/>
      <c r="U169" s="1356"/>
      <c r="V169" s="1356"/>
      <c r="W169" s="1356"/>
      <c r="X169" s="240">
        <f t="shared" si="3"/>
        <v>0</v>
      </c>
    </row>
    <row r="170" spans="1:24" ht="26.4">
      <c r="A170" s="1352" t="s">
        <v>398</v>
      </c>
      <c r="B170" s="1352" t="s">
        <v>399</v>
      </c>
      <c r="C170" s="1352" t="s">
        <v>97</v>
      </c>
      <c r="D170" s="1352" t="s">
        <v>98</v>
      </c>
      <c r="E170" s="1358" t="s">
        <v>420</v>
      </c>
      <c r="F170" s="1358" t="s">
        <v>100</v>
      </c>
      <c r="G170" s="1352" t="s">
        <v>401</v>
      </c>
      <c r="H170" s="1358" t="s">
        <v>421</v>
      </c>
      <c r="I170" s="1358" t="s">
        <v>177</v>
      </c>
      <c r="J170" s="1352" t="s">
        <v>403</v>
      </c>
      <c r="K170" s="161" t="s">
        <v>404</v>
      </c>
      <c r="L170" s="29" t="s">
        <v>422</v>
      </c>
      <c r="M170" s="138" t="s">
        <v>430</v>
      </c>
      <c r="N170" s="1354" t="s">
        <v>46</v>
      </c>
      <c r="O170" s="1354" t="s">
        <v>49</v>
      </c>
      <c r="P170" s="1354" t="s">
        <v>423</v>
      </c>
      <c r="Q170" s="1352" t="s">
        <v>158</v>
      </c>
      <c r="R170" s="1354" t="s">
        <v>41</v>
      </c>
      <c r="S170" s="1362">
        <v>24.59</v>
      </c>
      <c r="T170" s="1362">
        <v>24.59</v>
      </c>
      <c r="U170" s="1356">
        <v>23.47</v>
      </c>
      <c r="V170" s="1356">
        <v>23.47</v>
      </c>
      <c r="W170" s="1356">
        <v>23.47</v>
      </c>
      <c r="X170" s="240">
        <f t="shared" si="3"/>
        <v>0</v>
      </c>
    </row>
    <row r="171" spans="1:24" ht="39.6">
      <c r="A171" s="1352"/>
      <c r="B171" s="1352"/>
      <c r="C171" s="1352"/>
      <c r="D171" s="1352"/>
      <c r="E171" s="1358"/>
      <c r="F171" s="1358"/>
      <c r="G171" s="1352"/>
      <c r="H171" s="1358"/>
      <c r="I171" s="1358"/>
      <c r="J171" s="1352"/>
      <c r="K171" s="163" t="s">
        <v>434</v>
      </c>
      <c r="L171" s="24" t="s">
        <v>435</v>
      </c>
      <c r="M171" s="156" t="s">
        <v>433</v>
      </c>
      <c r="N171" s="1354"/>
      <c r="O171" s="1354"/>
      <c r="P171" s="1354"/>
      <c r="Q171" s="1352"/>
      <c r="R171" s="1354"/>
      <c r="S171" s="1362"/>
      <c r="T171" s="1362"/>
      <c r="U171" s="1356"/>
      <c r="V171" s="1356"/>
      <c r="W171" s="1356"/>
      <c r="X171" s="240">
        <f t="shared" si="3"/>
        <v>0</v>
      </c>
    </row>
    <row r="172" spans="1:24" ht="26.4">
      <c r="A172" s="1352" t="s">
        <v>398</v>
      </c>
      <c r="B172" s="1352" t="s">
        <v>399</v>
      </c>
      <c r="C172" s="1352" t="s">
        <v>97</v>
      </c>
      <c r="D172" s="1352" t="s">
        <v>98</v>
      </c>
      <c r="E172" s="1358" t="s">
        <v>420</v>
      </c>
      <c r="F172" s="1358" t="s">
        <v>100</v>
      </c>
      <c r="G172" s="1352" t="s">
        <v>401</v>
      </c>
      <c r="H172" s="1358" t="s">
        <v>421</v>
      </c>
      <c r="I172" s="1358" t="s">
        <v>177</v>
      </c>
      <c r="J172" s="1352" t="s">
        <v>403</v>
      </c>
      <c r="K172" s="161" t="s">
        <v>404</v>
      </c>
      <c r="L172" s="29" t="s">
        <v>422</v>
      </c>
      <c r="M172" s="138" t="s">
        <v>430</v>
      </c>
      <c r="N172" s="1354" t="s">
        <v>46</v>
      </c>
      <c r="O172" s="1354" t="s">
        <v>49</v>
      </c>
      <c r="P172" s="1361" t="s">
        <v>423</v>
      </c>
      <c r="Q172" s="1357" t="s">
        <v>158</v>
      </c>
      <c r="R172" s="1361" t="s">
        <v>43</v>
      </c>
      <c r="S172" s="1362">
        <v>35.020000000000003</v>
      </c>
      <c r="T172" s="1362">
        <v>35.020000000000003</v>
      </c>
      <c r="U172" s="1360">
        <v>35</v>
      </c>
      <c r="V172" s="1360">
        <v>35</v>
      </c>
      <c r="W172" s="1360">
        <v>35</v>
      </c>
      <c r="X172" s="240">
        <f t="shared" si="3"/>
        <v>0</v>
      </c>
    </row>
    <row r="173" spans="1:24" ht="39.6">
      <c r="A173" s="1352"/>
      <c r="B173" s="1352"/>
      <c r="C173" s="1352"/>
      <c r="D173" s="1352"/>
      <c r="E173" s="1358"/>
      <c r="F173" s="1358"/>
      <c r="G173" s="1352"/>
      <c r="H173" s="1358"/>
      <c r="I173" s="1358"/>
      <c r="J173" s="1352"/>
      <c r="K173" s="163" t="s">
        <v>434</v>
      </c>
      <c r="L173" s="24" t="s">
        <v>435</v>
      </c>
      <c r="M173" s="156" t="s">
        <v>433</v>
      </c>
      <c r="N173" s="1354"/>
      <c r="O173" s="1354"/>
      <c r="P173" s="1361"/>
      <c r="Q173" s="1357"/>
      <c r="R173" s="1361"/>
      <c r="S173" s="1362"/>
      <c r="T173" s="1362"/>
      <c r="U173" s="1360"/>
      <c r="V173" s="1360"/>
      <c r="W173" s="1360"/>
      <c r="X173" s="240">
        <f t="shared" si="3"/>
        <v>0</v>
      </c>
    </row>
    <row r="174" spans="1:24" ht="39.6">
      <c r="A174" s="1352" t="s">
        <v>398</v>
      </c>
      <c r="B174" s="1352" t="s">
        <v>399</v>
      </c>
      <c r="C174" s="1352" t="s">
        <v>97</v>
      </c>
      <c r="D174" s="1352" t="s">
        <v>98</v>
      </c>
      <c r="E174" s="1358" t="s">
        <v>420</v>
      </c>
      <c r="F174" s="1358" t="s">
        <v>100</v>
      </c>
      <c r="G174" s="1352" t="s">
        <v>401</v>
      </c>
      <c r="H174" s="1358" t="s">
        <v>421</v>
      </c>
      <c r="I174" s="1358" t="s">
        <v>177</v>
      </c>
      <c r="J174" s="1352" t="s">
        <v>403</v>
      </c>
      <c r="K174" s="161" t="s">
        <v>404</v>
      </c>
      <c r="L174" s="24" t="s">
        <v>436</v>
      </c>
      <c r="M174" s="138" t="s">
        <v>430</v>
      </c>
      <c r="N174" s="1354" t="s">
        <v>46</v>
      </c>
      <c r="O174" s="1354" t="s">
        <v>48</v>
      </c>
      <c r="P174" s="1354" t="s">
        <v>437</v>
      </c>
      <c r="Q174" s="1352" t="s">
        <v>200</v>
      </c>
      <c r="R174" s="1354" t="s">
        <v>438</v>
      </c>
      <c r="S174" s="1362">
        <v>408.52</v>
      </c>
      <c r="T174" s="1362">
        <v>403.13</v>
      </c>
      <c r="U174" s="1356">
        <v>8338.34</v>
      </c>
      <c r="V174" s="1356">
        <v>3544.42</v>
      </c>
      <c r="W174" s="1356">
        <v>9744.42</v>
      </c>
      <c r="X174" s="240">
        <f t="shared" si="3"/>
        <v>0</v>
      </c>
    </row>
    <row r="175" spans="1:24" ht="39.6">
      <c r="A175" s="1352"/>
      <c r="B175" s="1352"/>
      <c r="C175" s="1352"/>
      <c r="D175" s="1352"/>
      <c r="E175" s="1358"/>
      <c r="F175" s="1358"/>
      <c r="G175" s="1352"/>
      <c r="H175" s="1358"/>
      <c r="I175" s="1358"/>
      <c r="J175" s="1352"/>
      <c r="K175" s="18" t="s">
        <v>439</v>
      </c>
      <c r="L175" s="157" t="s">
        <v>440</v>
      </c>
      <c r="M175" s="156" t="s">
        <v>441</v>
      </c>
      <c r="N175" s="1354"/>
      <c r="O175" s="1354"/>
      <c r="P175" s="1354"/>
      <c r="Q175" s="1352"/>
      <c r="R175" s="1354"/>
      <c r="S175" s="1362"/>
      <c r="T175" s="1362"/>
      <c r="U175" s="1356"/>
      <c r="V175" s="1356"/>
      <c r="W175" s="1356"/>
      <c r="X175" s="240">
        <f t="shared" si="3"/>
        <v>0</v>
      </c>
    </row>
    <row r="176" spans="1:24" ht="145.19999999999999">
      <c r="A176" s="156" t="s">
        <v>398</v>
      </c>
      <c r="B176" s="156" t="s">
        <v>399</v>
      </c>
      <c r="C176" s="156" t="s">
        <v>97</v>
      </c>
      <c r="D176" s="156" t="s">
        <v>98</v>
      </c>
      <c r="E176" s="24" t="s">
        <v>442</v>
      </c>
      <c r="F176" s="24" t="s">
        <v>443</v>
      </c>
      <c r="G176" s="156" t="s">
        <v>444</v>
      </c>
      <c r="H176" s="29" t="s">
        <v>421</v>
      </c>
      <c r="I176" s="29" t="s">
        <v>177</v>
      </c>
      <c r="J176" s="138" t="s">
        <v>403</v>
      </c>
      <c r="K176" s="161" t="s">
        <v>404</v>
      </c>
      <c r="L176" s="24" t="s">
        <v>445</v>
      </c>
      <c r="M176" s="156" t="s">
        <v>446</v>
      </c>
      <c r="N176" s="38" t="s">
        <v>46</v>
      </c>
      <c r="O176" s="38" t="s">
        <v>48</v>
      </c>
      <c r="P176" s="38" t="s">
        <v>447</v>
      </c>
      <c r="Q176" s="158" t="s">
        <v>448</v>
      </c>
      <c r="R176" s="38" t="s">
        <v>232</v>
      </c>
      <c r="S176" s="159">
        <v>0</v>
      </c>
      <c r="T176" s="159">
        <v>0</v>
      </c>
      <c r="U176" s="160">
        <v>16704.79</v>
      </c>
      <c r="V176" s="160">
        <v>16704.79</v>
      </c>
      <c r="W176" s="160">
        <f>V176</f>
        <v>16704.79</v>
      </c>
      <c r="X176" s="240">
        <f t="shared" si="3"/>
        <v>0</v>
      </c>
    </row>
    <row r="177" spans="1:24" ht="79.2">
      <c r="A177" s="156" t="s">
        <v>398</v>
      </c>
      <c r="B177" s="156" t="s">
        <v>399</v>
      </c>
      <c r="C177" s="156" t="s">
        <v>97</v>
      </c>
      <c r="D177" s="156" t="s">
        <v>98</v>
      </c>
      <c r="E177" s="24" t="s">
        <v>449</v>
      </c>
      <c r="F177" s="24" t="s">
        <v>206</v>
      </c>
      <c r="G177" s="156" t="s">
        <v>450</v>
      </c>
      <c r="H177" s="26" t="s">
        <v>451</v>
      </c>
      <c r="I177" s="24" t="s">
        <v>207</v>
      </c>
      <c r="J177" s="156" t="s">
        <v>452</v>
      </c>
      <c r="K177" s="163" t="s">
        <v>453</v>
      </c>
      <c r="L177" s="24" t="s">
        <v>454</v>
      </c>
      <c r="M177" s="156" t="s">
        <v>455</v>
      </c>
      <c r="N177" s="38" t="s">
        <v>46</v>
      </c>
      <c r="O177" s="38" t="s">
        <v>48</v>
      </c>
      <c r="P177" s="38" t="s">
        <v>456</v>
      </c>
      <c r="Q177" s="156" t="s">
        <v>52</v>
      </c>
      <c r="R177" s="38" t="s">
        <v>35</v>
      </c>
      <c r="S177" s="160">
        <v>166.54</v>
      </c>
      <c r="T177" s="160">
        <v>166.54</v>
      </c>
      <c r="U177" s="159">
        <v>0</v>
      </c>
      <c r="V177" s="159">
        <v>0</v>
      </c>
      <c r="W177" s="159">
        <v>0</v>
      </c>
      <c r="X177" s="240">
        <f t="shared" si="3"/>
        <v>0</v>
      </c>
    </row>
    <row r="178" spans="1:24" ht="79.2">
      <c r="A178" s="156" t="s">
        <v>398</v>
      </c>
      <c r="B178" s="156" t="s">
        <v>399</v>
      </c>
      <c r="C178" s="156" t="s">
        <v>97</v>
      </c>
      <c r="D178" s="156" t="s">
        <v>98</v>
      </c>
      <c r="E178" s="24" t="s">
        <v>449</v>
      </c>
      <c r="F178" s="24" t="s">
        <v>206</v>
      </c>
      <c r="G178" s="156" t="s">
        <v>450</v>
      </c>
      <c r="H178" s="26" t="s">
        <v>451</v>
      </c>
      <c r="I178" s="24" t="s">
        <v>207</v>
      </c>
      <c r="J178" s="156" t="s">
        <v>452</v>
      </c>
      <c r="K178" s="163" t="s">
        <v>453</v>
      </c>
      <c r="L178" s="24" t="s">
        <v>454</v>
      </c>
      <c r="M178" s="156" t="s">
        <v>455</v>
      </c>
      <c r="N178" s="38" t="s">
        <v>46</v>
      </c>
      <c r="O178" s="38" t="s">
        <v>48</v>
      </c>
      <c r="P178" s="38" t="s">
        <v>456</v>
      </c>
      <c r="Q178" s="156" t="s">
        <v>52</v>
      </c>
      <c r="R178" s="38" t="s">
        <v>36</v>
      </c>
      <c r="S178" s="160">
        <v>50.29</v>
      </c>
      <c r="T178" s="160">
        <v>50.29</v>
      </c>
      <c r="U178" s="159">
        <v>0</v>
      </c>
      <c r="V178" s="159">
        <v>0</v>
      </c>
      <c r="W178" s="159">
        <v>0</v>
      </c>
      <c r="X178" s="240">
        <f t="shared" si="3"/>
        <v>0</v>
      </c>
    </row>
    <row r="179" spans="1:24" ht="79.2">
      <c r="A179" s="156" t="s">
        <v>398</v>
      </c>
      <c r="B179" s="156" t="s">
        <v>399</v>
      </c>
      <c r="C179" s="156" t="s">
        <v>97</v>
      </c>
      <c r="D179" s="156" t="s">
        <v>98</v>
      </c>
      <c r="E179" s="24" t="s">
        <v>449</v>
      </c>
      <c r="F179" s="24" t="s">
        <v>206</v>
      </c>
      <c r="G179" s="156" t="s">
        <v>450</v>
      </c>
      <c r="H179" s="26" t="s">
        <v>451</v>
      </c>
      <c r="I179" s="24" t="s">
        <v>207</v>
      </c>
      <c r="J179" s="156" t="s">
        <v>452</v>
      </c>
      <c r="K179" s="163" t="s">
        <v>453</v>
      </c>
      <c r="L179" s="24" t="s">
        <v>454</v>
      </c>
      <c r="M179" s="156" t="s">
        <v>455</v>
      </c>
      <c r="N179" s="38" t="s">
        <v>46</v>
      </c>
      <c r="O179" s="38" t="s">
        <v>48</v>
      </c>
      <c r="P179" s="38" t="s">
        <v>457</v>
      </c>
      <c r="Q179" s="156" t="s">
        <v>52</v>
      </c>
      <c r="R179" s="38" t="s">
        <v>232</v>
      </c>
      <c r="S179" s="159">
        <v>356.92</v>
      </c>
      <c r="T179" s="159">
        <v>0</v>
      </c>
      <c r="U179" s="160">
        <v>2000</v>
      </c>
      <c r="V179" s="160">
        <v>2000</v>
      </c>
      <c r="W179" s="160">
        <v>2000</v>
      </c>
      <c r="X179" s="240">
        <f t="shared" si="3"/>
        <v>0</v>
      </c>
    </row>
    <row r="180" spans="1:24" ht="39.6">
      <c r="A180" s="1357" t="s">
        <v>398</v>
      </c>
      <c r="B180" s="1357" t="s">
        <v>399</v>
      </c>
      <c r="C180" s="1357" t="s">
        <v>97</v>
      </c>
      <c r="D180" s="1357" t="s">
        <v>98</v>
      </c>
      <c r="E180" s="1358" t="s">
        <v>420</v>
      </c>
      <c r="F180" s="1359" t="s">
        <v>100</v>
      </c>
      <c r="G180" s="1357" t="s">
        <v>401</v>
      </c>
      <c r="H180" s="1358" t="s">
        <v>421</v>
      </c>
      <c r="I180" s="1359" t="s">
        <v>458</v>
      </c>
      <c r="J180" s="1357" t="s">
        <v>403</v>
      </c>
      <c r="K180" s="161" t="s">
        <v>404</v>
      </c>
      <c r="L180" s="29" t="s">
        <v>459</v>
      </c>
      <c r="M180" s="138" t="s">
        <v>406</v>
      </c>
      <c r="N180" s="1361" t="s">
        <v>48</v>
      </c>
      <c r="O180" s="1361" t="s">
        <v>46</v>
      </c>
      <c r="P180" s="1361" t="s">
        <v>460</v>
      </c>
      <c r="Q180" s="1357" t="s">
        <v>461</v>
      </c>
      <c r="R180" s="1361" t="s">
        <v>462</v>
      </c>
      <c r="S180" s="1355">
        <v>38000</v>
      </c>
      <c r="T180" s="1355">
        <v>36660.39</v>
      </c>
      <c r="U180" s="1360">
        <v>164710</v>
      </c>
      <c r="V180" s="1360">
        <v>200042</v>
      </c>
      <c r="W180" s="1360">
        <v>241728</v>
      </c>
      <c r="X180" s="240">
        <f t="shared" si="3"/>
        <v>0</v>
      </c>
    </row>
    <row r="181" spans="1:24" ht="39.6">
      <c r="A181" s="1357"/>
      <c r="B181" s="1357"/>
      <c r="C181" s="1357"/>
      <c r="D181" s="1357"/>
      <c r="E181" s="1358"/>
      <c r="F181" s="1359"/>
      <c r="G181" s="1357"/>
      <c r="H181" s="1358"/>
      <c r="I181" s="1359"/>
      <c r="J181" s="1357"/>
      <c r="K181" s="18" t="s">
        <v>463</v>
      </c>
      <c r="L181" s="29" t="s">
        <v>464</v>
      </c>
      <c r="M181" s="138" t="s">
        <v>441</v>
      </c>
      <c r="N181" s="1361"/>
      <c r="O181" s="1361"/>
      <c r="P181" s="1361"/>
      <c r="Q181" s="1357"/>
      <c r="R181" s="1361"/>
      <c r="S181" s="1355"/>
      <c r="T181" s="1355"/>
      <c r="U181" s="1360"/>
      <c r="V181" s="1360"/>
      <c r="W181" s="1360"/>
      <c r="X181" s="240">
        <f>SUM(X154:X180)</f>
        <v>0</v>
      </c>
    </row>
    <row r="182" spans="1:24" ht="39.6">
      <c r="A182" s="1357" t="s">
        <v>398</v>
      </c>
      <c r="B182" s="1357" t="s">
        <v>399</v>
      </c>
      <c r="C182" s="1357" t="s">
        <v>97</v>
      </c>
      <c r="D182" s="1357" t="s">
        <v>98</v>
      </c>
      <c r="E182" s="1358" t="s">
        <v>420</v>
      </c>
      <c r="F182" s="1359" t="s">
        <v>100</v>
      </c>
      <c r="G182" s="1357" t="s">
        <v>401</v>
      </c>
      <c r="H182" s="1358" t="s">
        <v>421</v>
      </c>
      <c r="I182" s="1359" t="s">
        <v>458</v>
      </c>
      <c r="J182" s="1357" t="s">
        <v>403</v>
      </c>
      <c r="K182" s="18" t="s">
        <v>465</v>
      </c>
      <c r="L182" s="29" t="s">
        <v>466</v>
      </c>
      <c r="M182" s="138" t="s">
        <v>467</v>
      </c>
      <c r="N182" s="1354" t="s">
        <v>46</v>
      </c>
      <c r="O182" s="1354" t="s">
        <v>468</v>
      </c>
      <c r="P182" s="1354" t="s">
        <v>469</v>
      </c>
      <c r="Q182" s="1352" t="s">
        <v>470</v>
      </c>
      <c r="R182" s="1354" t="s">
        <v>471</v>
      </c>
      <c r="S182" s="1355">
        <v>2072.77</v>
      </c>
      <c r="T182" s="1355">
        <v>0</v>
      </c>
      <c r="U182" s="1356">
        <v>14195.04</v>
      </c>
      <c r="V182" s="1356">
        <v>12775.54</v>
      </c>
      <c r="W182" s="1356">
        <v>12775.54</v>
      </c>
      <c r="X182" s="240">
        <f>SUM(X155:X181)</f>
        <v>0</v>
      </c>
    </row>
    <row r="183" spans="1:24" ht="39.6">
      <c r="A183" s="1357"/>
      <c r="B183" s="1357"/>
      <c r="C183" s="1357"/>
      <c r="D183" s="1357"/>
      <c r="E183" s="1358"/>
      <c r="F183" s="1359"/>
      <c r="G183" s="1357"/>
      <c r="H183" s="1358"/>
      <c r="I183" s="1359"/>
      <c r="J183" s="1357"/>
      <c r="K183" s="163" t="s">
        <v>463</v>
      </c>
      <c r="L183" s="24" t="s">
        <v>472</v>
      </c>
      <c r="M183" s="156" t="s">
        <v>441</v>
      </c>
      <c r="N183" s="1354"/>
      <c r="O183" s="1354"/>
      <c r="P183" s="1354"/>
      <c r="Q183" s="1352"/>
      <c r="R183" s="1354"/>
      <c r="S183" s="1355"/>
      <c r="T183" s="1355"/>
      <c r="U183" s="1356"/>
      <c r="V183" s="1356"/>
      <c r="W183" s="1356"/>
      <c r="X183" s="240">
        <f>SUM(X156:X182)</f>
        <v>0</v>
      </c>
    </row>
    <row r="184" spans="1:24">
      <c r="A184" s="1350" t="s">
        <v>2078</v>
      </c>
      <c r="B184" s="1350"/>
      <c r="C184" s="1350"/>
      <c r="D184" s="228"/>
      <c r="E184" s="38"/>
      <c r="F184" s="38"/>
      <c r="G184" s="18"/>
      <c r="H184" s="38"/>
      <c r="I184" s="38"/>
      <c r="J184" s="38"/>
      <c r="K184" s="18"/>
      <c r="L184" s="38"/>
      <c r="M184" s="38"/>
      <c r="N184" s="38"/>
      <c r="O184" s="38"/>
      <c r="P184" s="228"/>
      <c r="Q184" s="228"/>
      <c r="R184" s="228"/>
      <c r="S184" s="252">
        <f>SUM(S154:S182)</f>
        <v>85042.16</v>
      </c>
      <c r="T184" s="252">
        <f>SUM(T154:T182)</f>
        <v>81261.109999999986</v>
      </c>
      <c r="U184" s="252">
        <f>SUM(U154:U183)</f>
        <v>251032.28</v>
      </c>
      <c r="V184" s="252">
        <f>SUM(V154:V182)</f>
        <v>280155.51999999996</v>
      </c>
      <c r="W184" s="252">
        <f>SUM(W154:W182)</f>
        <v>328041.51999999996</v>
      </c>
      <c r="X184" s="253">
        <f>SUM(X154:X182)</f>
        <v>0</v>
      </c>
    </row>
    <row r="185" spans="1:24" ht="20.399999999999999">
      <c r="A185" s="254" t="s">
        <v>2080</v>
      </c>
      <c r="B185" s="255"/>
      <c r="C185" s="256"/>
      <c r="D185" s="257"/>
      <c r="E185" s="258"/>
      <c r="F185" s="258"/>
      <c r="G185" s="259"/>
      <c r="H185" s="258"/>
      <c r="I185" s="258"/>
      <c r="J185" s="258"/>
      <c r="K185" s="259"/>
      <c r="L185" s="258"/>
      <c r="M185" s="258"/>
      <c r="N185" s="258"/>
      <c r="O185" s="258"/>
      <c r="P185" s="257"/>
      <c r="Q185" s="257"/>
      <c r="R185" s="257"/>
      <c r="S185" s="260"/>
      <c r="T185" s="260"/>
      <c r="U185" s="260"/>
      <c r="V185" s="260"/>
      <c r="W185" s="260"/>
      <c r="X185" s="261"/>
    </row>
    <row r="186" spans="1:24" ht="26.4">
      <c r="A186" s="1351">
        <v>605</v>
      </c>
      <c r="B186" s="1352" t="s">
        <v>473</v>
      </c>
      <c r="C186" s="1352" t="s">
        <v>474</v>
      </c>
      <c r="D186" s="1352" t="s">
        <v>475</v>
      </c>
      <c r="E186" s="1352" t="s">
        <v>378</v>
      </c>
      <c r="F186" s="1352" t="s">
        <v>476</v>
      </c>
      <c r="G186" s="1352" t="s">
        <v>401</v>
      </c>
      <c r="H186" s="1352" t="s">
        <v>310</v>
      </c>
      <c r="I186" s="1352" t="s">
        <v>477</v>
      </c>
      <c r="J186" s="1352" t="s">
        <v>403</v>
      </c>
      <c r="K186" s="176" t="s">
        <v>478</v>
      </c>
      <c r="L186" s="20" t="s">
        <v>479</v>
      </c>
      <c r="M186" s="262">
        <v>42511</v>
      </c>
      <c r="N186" s="1354"/>
      <c r="O186" s="1354"/>
      <c r="P186" s="1354"/>
      <c r="Q186" s="1352"/>
      <c r="R186" s="1347" t="s">
        <v>39</v>
      </c>
      <c r="S186" s="1349">
        <v>0</v>
      </c>
      <c r="T186" s="1349">
        <v>0</v>
      </c>
      <c r="U186" s="1343">
        <v>7.65</v>
      </c>
      <c r="V186" s="1343">
        <v>6.89</v>
      </c>
      <c r="W186" s="1343">
        <v>6.89</v>
      </c>
      <c r="X186" s="1343">
        <v>0</v>
      </c>
    </row>
    <row r="187" spans="1:24" ht="26.4">
      <c r="A187" s="1351"/>
      <c r="B187" s="1352"/>
      <c r="C187" s="1352"/>
      <c r="D187" s="1352"/>
      <c r="E187" s="1352"/>
      <c r="F187" s="1352"/>
      <c r="G187" s="1353"/>
      <c r="H187" s="1352"/>
      <c r="I187" s="1352"/>
      <c r="J187" s="1352"/>
      <c r="K187" s="263" t="s">
        <v>480</v>
      </c>
      <c r="L187" s="128" t="s">
        <v>481</v>
      </c>
      <c r="M187" s="128" t="s">
        <v>482</v>
      </c>
      <c r="N187" s="1354"/>
      <c r="O187" s="1354"/>
      <c r="P187" s="1354"/>
      <c r="Q187" s="1352"/>
      <c r="R187" s="1348"/>
      <c r="S187" s="1344"/>
      <c r="T187" s="1344"/>
      <c r="U187" s="1344"/>
      <c r="V187" s="1344"/>
      <c r="W187" s="1344"/>
      <c r="X187" s="1344"/>
    </row>
    <row r="188" spans="1:24" ht="92.4">
      <c r="A188" s="264">
        <v>605</v>
      </c>
      <c r="B188" s="18" t="s">
        <v>473</v>
      </c>
      <c r="C188" s="18" t="s">
        <v>483</v>
      </c>
      <c r="D188" s="18" t="s">
        <v>484</v>
      </c>
      <c r="E188" s="156" t="s">
        <v>485</v>
      </c>
      <c r="F188" s="156" t="s">
        <v>486</v>
      </c>
      <c r="G188" s="156" t="s">
        <v>450</v>
      </c>
      <c r="H188" s="18" t="s">
        <v>487</v>
      </c>
      <c r="I188" s="156" t="s">
        <v>488</v>
      </c>
      <c r="J188" s="156" t="s">
        <v>452</v>
      </c>
      <c r="K188" s="265" t="s">
        <v>489</v>
      </c>
      <c r="L188" s="156" t="s">
        <v>490</v>
      </c>
      <c r="M188" s="156" t="s">
        <v>57</v>
      </c>
      <c r="N188" s="38" t="s">
        <v>46</v>
      </c>
      <c r="O188" s="38" t="s">
        <v>48</v>
      </c>
      <c r="P188" s="228" t="s">
        <v>491</v>
      </c>
      <c r="Q188" s="266" t="s">
        <v>492</v>
      </c>
      <c r="R188" s="228" t="s">
        <v>37</v>
      </c>
      <c r="S188" s="240">
        <v>18140.900000000001</v>
      </c>
      <c r="T188" s="240">
        <v>18140.900000000001</v>
      </c>
      <c r="U188" s="240">
        <v>18042.7</v>
      </c>
      <c r="V188" s="240">
        <v>18042.7</v>
      </c>
      <c r="W188" s="240">
        <v>18042.7</v>
      </c>
      <c r="X188" s="240">
        <v>0</v>
      </c>
    </row>
    <row r="189" spans="1:24" ht="92.4">
      <c r="A189" s="264">
        <v>605</v>
      </c>
      <c r="B189" s="18" t="s">
        <v>473</v>
      </c>
      <c r="C189" s="18" t="s">
        <v>483</v>
      </c>
      <c r="D189" s="18" t="s">
        <v>484</v>
      </c>
      <c r="E189" s="156" t="s">
        <v>485</v>
      </c>
      <c r="F189" s="156" t="s">
        <v>486</v>
      </c>
      <c r="G189" s="156" t="s">
        <v>450</v>
      </c>
      <c r="H189" s="18" t="s">
        <v>487</v>
      </c>
      <c r="I189" s="156" t="s">
        <v>488</v>
      </c>
      <c r="J189" s="156" t="s">
        <v>452</v>
      </c>
      <c r="K189" s="265" t="s">
        <v>489</v>
      </c>
      <c r="L189" s="156" t="s">
        <v>490</v>
      </c>
      <c r="M189" s="156" t="s">
        <v>57</v>
      </c>
      <c r="N189" s="38" t="s">
        <v>46</v>
      </c>
      <c r="O189" s="38" t="s">
        <v>48</v>
      </c>
      <c r="P189" s="228" t="s">
        <v>491</v>
      </c>
      <c r="Q189" s="266" t="s">
        <v>492</v>
      </c>
      <c r="R189" s="228" t="s">
        <v>36</v>
      </c>
      <c r="S189" s="240">
        <v>5260.03</v>
      </c>
      <c r="T189" s="240">
        <v>5260.03</v>
      </c>
      <c r="U189" s="240">
        <v>5448.9</v>
      </c>
      <c r="V189" s="240">
        <v>5448.9</v>
      </c>
      <c r="W189" s="240">
        <v>5448.9</v>
      </c>
      <c r="X189" s="240">
        <v>0</v>
      </c>
    </row>
    <row r="190" spans="1:24" ht="92.4">
      <c r="A190" s="264">
        <v>605</v>
      </c>
      <c r="B190" s="18" t="s">
        <v>473</v>
      </c>
      <c r="C190" s="18" t="s">
        <v>483</v>
      </c>
      <c r="D190" s="18" t="s">
        <v>484</v>
      </c>
      <c r="E190" s="156" t="s">
        <v>485</v>
      </c>
      <c r="F190" s="156" t="s">
        <v>493</v>
      </c>
      <c r="G190" s="156" t="s">
        <v>401</v>
      </c>
      <c r="H190" s="18" t="s">
        <v>487</v>
      </c>
      <c r="I190" s="156" t="s">
        <v>494</v>
      </c>
      <c r="J190" s="156" t="s">
        <v>452</v>
      </c>
      <c r="K190" s="265" t="s">
        <v>495</v>
      </c>
      <c r="L190" s="156" t="s">
        <v>70</v>
      </c>
      <c r="M190" s="156" t="s">
        <v>56</v>
      </c>
      <c r="N190" s="38" t="s">
        <v>46</v>
      </c>
      <c r="O190" s="38" t="s">
        <v>48</v>
      </c>
      <c r="P190" s="228" t="s">
        <v>496</v>
      </c>
      <c r="Q190" s="267" t="s">
        <v>158</v>
      </c>
      <c r="R190" s="228" t="s">
        <v>35</v>
      </c>
      <c r="S190" s="240">
        <v>570.73</v>
      </c>
      <c r="T190" s="240">
        <v>560.77</v>
      </c>
      <c r="U190" s="240">
        <v>585.05999999999995</v>
      </c>
      <c r="V190" s="240">
        <v>585.05999999999995</v>
      </c>
      <c r="W190" s="240">
        <v>585.05999999999995</v>
      </c>
      <c r="X190" s="240">
        <v>0</v>
      </c>
    </row>
    <row r="191" spans="1:24" ht="92.4">
      <c r="A191" s="264">
        <v>605</v>
      </c>
      <c r="B191" s="18" t="s">
        <v>473</v>
      </c>
      <c r="C191" s="18" t="s">
        <v>483</v>
      </c>
      <c r="D191" s="18" t="s">
        <v>484</v>
      </c>
      <c r="E191" s="156" t="s">
        <v>485</v>
      </c>
      <c r="F191" s="156" t="s">
        <v>493</v>
      </c>
      <c r="G191" s="156" t="s">
        <v>401</v>
      </c>
      <c r="H191" s="18" t="s">
        <v>487</v>
      </c>
      <c r="I191" s="156" t="s">
        <v>494</v>
      </c>
      <c r="J191" s="156" t="s">
        <v>452</v>
      </c>
      <c r="K191" s="265" t="s">
        <v>495</v>
      </c>
      <c r="L191" s="156" t="s">
        <v>70</v>
      </c>
      <c r="M191" s="156" t="s">
        <v>56</v>
      </c>
      <c r="N191" s="38" t="s">
        <v>46</v>
      </c>
      <c r="O191" s="38" t="s">
        <v>48</v>
      </c>
      <c r="P191" s="228" t="s">
        <v>496</v>
      </c>
      <c r="Q191" s="267" t="s">
        <v>158</v>
      </c>
      <c r="R191" s="268" t="s">
        <v>36</v>
      </c>
      <c r="S191" s="269">
        <v>166.09</v>
      </c>
      <c r="T191" s="269">
        <v>165.77</v>
      </c>
      <c r="U191" s="269">
        <v>172.83</v>
      </c>
      <c r="V191" s="269">
        <v>172.83</v>
      </c>
      <c r="W191" s="269">
        <v>172.83</v>
      </c>
      <c r="X191" s="269">
        <v>0</v>
      </c>
    </row>
    <row r="192" spans="1:24" ht="92.4">
      <c r="A192" s="264">
        <v>605</v>
      </c>
      <c r="B192" s="18" t="s">
        <v>473</v>
      </c>
      <c r="C192" s="18" t="s">
        <v>483</v>
      </c>
      <c r="D192" s="18" t="s">
        <v>484</v>
      </c>
      <c r="E192" s="18" t="s">
        <v>497</v>
      </c>
      <c r="F192" s="156" t="s">
        <v>498</v>
      </c>
      <c r="G192" s="156" t="s">
        <v>401</v>
      </c>
      <c r="H192" s="18" t="s">
        <v>499</v>
      </c>
      <c r="I192" s="156" t="s">
        <v>477</v>
      </c>
      <c r="J192" s="156" t="s">
        <v>403</v>
      </c>
      <c r="K192" s="18" t="s">
        <v>500</v>
      </c>
      <c r="L192" s="156" t="s">
        <v>501</v>
      </c>
      <c r="M192" s="156" t="s">
        <v>58</v>
      </c>
      <c r="N192" s="38" t="s">
        <v>46</v>
      </c>
      <c r="O192" s="38" t="s">
        <v>48</v>
      </c>
      <c r="P192" s="228" t="s">
        <v>496</v>
      </c>
      <c r="Q192" s="267" t="s">
        <v>158</v>
      </c>
      <c r="R192" s="228" t="s">
        <v>39</v>
      </c>
      <c r="S192" s="240">
        <v>2181</v>
      </c>
      <c r="T192" s="240">
        <v>2166.5500000000002</v>
      </c>
      <c r="U192" s="240">
        <v>2441.0100000000002</v>
      </c>
      <c r="V192" s="240">
        <v>2273.4699999999998</v>
      </c>
      <c r="W192" s="240">
        <v>2273.4699999999998</v>
      </c>
      <c r="X192" s="240">
        <v>0</v>
      </c>
    </row>
    <row r="193" spans="1:24" ht="92.4">
      <c r="A193" s="264">
        <v>605</v>
      </c>
      <c r="B193" s="18" t="s">
        <v>473</v>
      </c>
      <c r="C193" s="18" t="s">
        <v>483</v>
      </c>
      <c r="D193" s="18" t="s">
        <v>484</v>
      </c>
      <c r="E193" s="18" t="s">
        <v>497</v>
      </c>
      <c r="F193" s="156" t="s">
        <v>498</v>
      </c>
      <c r="G193" s="156" t="s">
        <v>401</v>
      </c>
      <c r="H193" s="18" t="s">
        <v>499</v>
      </c>
      <c r="I193" s="156" t="s">
        <v>477</v>
      </c>
      <c r="J193" s="156" t="s">
        <v>403</v>
      </c>
      <c r="K193" s="18" t="s">
        <v>500</v>
      </c>
      <c r="L193" s="156" t="s">
        <v>502</v>
      </c>
      <c r="M193" s="156" t="s">
        <v>58</v>
      </c>
      <c r="N193" s="38" t="s">
        <v>46</v>
      </c>
      <c r="O193" s="38" t="s">
        <v>48</v>
      </c>
      <c r="P193" s="228" t="s">
        <v>496</v>
      </c>
      <c r="Q193" s="267" t="s">
        <v>158</v>
      </c>
      <c r="R193" s="228" t="s">
        <v>40</v>
      </c>
      <c r="S193" s="240">
        <v>0</v>
      </c>
      <c r="T193" s="240">
        <v>0</v>
      </c>
      <c r="U193" s="240">
        <v>1.5</v>
      </c>
      <c r="V193" s="240">
        <v>1.5</v>
      </c>
      <c r="W193" s="240">
        <v>1.5</v>
      </c>
      <c r="X193" s="240">
        <v>0</v>
      </c>
    </row>
    <row r="194" spans="1:24" ht="92.4">
      <c r="A194" s="264">
        <v>605</v>
      </c>
      <c r="B194" s="18" t="s">
        <v>473</v>
      </c>
      <c r="C194" s="18" t="s">
        <v>483</v>
      </c>
      <c r="D194" s="18" t="s">
        <v>484</v>
      </c>
      <c r="E194" s="18" t="s">
        <v>497</v>
      </c>
      <c r="F194" s="156" t="s">
        <v>498</v>
      </c>
      <c r="G194" s="156" t="s">
        <v>401</v>
      </c>
      <c r="H194" s="18" t="s">
        <v>499</v>
      </c>
      <c r="I194" s="156" t="s">
        <v>477</v>
      </c>
      <c r="J194" s="156" t="s">
        <v>403</v>
      </c>
      <c r="K194" s="18" t="s">
        <v>500</v>
      </c>
      <c r="L194" s="156" t="s">
        <v>502</v>
      </c>
      <c r="M194" s="156" t="s">
        <v>58</v>
      </c>
      <c r="N194" s="38" t="s">
        <v>46</v>
      </c>
      <c r="O194" s="38" t="s">
        <v>48</v>
      </c>
      <c r="P194" s="228" t="s">
        <v>496</v>
      </c>
      <c r="Q194" s="267" t="s">
        <v>158</v>
      </c>
      <c r="R194" s="228" t="s">
        <v>41</v>
      </c>
      <c r="S194" s="240">
        <v>18.649999999999999</v>
      </c>
      <c r="T194" s="240">
        <v>18.649999999999999</v>
      </c>
      <c r="U194" s="240">
        <v>18.649999999999999</v>
      </c>
      <c r="V194" s="240">
        <v>18.649999999999999</v>
      </c>
      <c r="W194" s="240">
        <v>18.649999999999999</v>
      </c>
      <c r="X194" s="240">
        <v>0</v>
      </c>
    </row>
    <row r="195" spans="1:24" ht="92.4">
      <c r="A195" s="264">
        <v>605</v>
      </c>
      <c r="B195" s="18" t="s">
        <v>473</v>
      </c>
      <c r="C195" s="18" t="s">
        <v>483</v>
      </c>
      <c r="D195" s="18" t="s">
        <v>484</v>
      </c>
      <c r="E195" s="18" t="s">
        <v>497</v>
      </c>
      <c r="F195" s="156" t="s">
        <v>498</v>
      </c>
      <c r="G195" s="156" t="s">
        <v>401</v>
      </c>
      <c r="H195" s="18" t="s">
        <v>499</v>
      </c>
      <c r="I195" s="156" t="s">
        <v>477</v>
      </c>
      <c r="J195" s="156" t="s">
        <v>403</v>
      </c>
      <c r="K195" s="18" t="s">
        <v>503</v>
      </c>
      <c r="L195" s="156" t="s">
        <v>443</v>
      </c>
      <c r="M195" s="156" t="s">
        <v>504</v>
      </c>
      <c r="N195" s="38" t="s">
        <v>505</v>
      </c>
      <c r="O195" s="38" t="s">
        <v>50</v>
      </c>
      <c r="P195" s="228" t="s">
        <v>506</v>
      </c>
      <c r="Q195" s="270" t="s">
        <v>507</v>
      </c>
      <c r="R195" s="228" t="s">
        <v>173</v>
      </c>
      <c r="S195" s="240">
        <v>3114.63</v>
      </c>
      <c r="T195" s="240">
        <v>3114.54</v>
      </c>
      <c r="U195" s="240">
        <v>0</v>
      </c>
      <c r="V195" s="240">
        <v>0</v>
      </c>
      <c r="W195" s="240">
        <v>0</v>
      </c>
      <c r="X195" s="240">
        <v>0</v>
      </c>
    </row>
    <row r="196" spans="1:24" ht="92.4">
      <c r="A196" s="264">
        <v>605</v>
      </c>
      <c r="B196" s="18" t="s">
        <v>473</v>
      </c>
      <c r="C196" s="18" t="s">
        <v>483</v>
      </c>
      <c r="D196" s="18" t="s">
        <v>484</v>
      </c>
      <c r="E196" s="18" t="s">
        <v>497</v>
      </c>
      <c r="F196" s="156" t="s">
        <v>498</v>
      </c>
      <c r="G196" s="156" t="s">
        <v>401</v>
      </c>
      <c r="H196" s="18" t="s">
        <v>499</v>
      </c>
      <c r="I196" s="156" t="s">
        <v>477</v>
      </c>
      <c r="J196" s="156" t="s">
        <v>403</v>
      </c>
      <c r="K196" s="18" t="s">
        <v>503</v>
      </c>
      <c r="L196" s="156" t="s">
        <v>443</v>
      </c>
      <c r="M196" s="156" t="s">
        <v>504</v>
      </c>
      <c r="N196" s="38" t="s">
        <v>505</v>
      </c>
      <c r="O196" s="38" t="s">
        <v>50</v>
      </c>
      <c r="P196" s="228" t="s">
        <v>506</v>
      </c>
      <c r="Q196" s="270" t="s">
        <v>507</v>
      </c>
      <c r="R196" s="228" t="s">
        <v>508</v>
      </c>
      <c r="S196" s="240">
        <v>0</v>
      </c>
      <c r="T196" s="240">
        <v>0</v>
      </c>
      <c r="U196" s="240">
        <v>2647.44</v>
      </c>
      <c r="V196" s="240">
        <v>2250.3200000000002</v>
      </c>
      <c r="W196" s="240">
        <v>2250.3200000000002</v>
      </c>
      <c r="X196" s="240">
        <v>0</v>
      </c>
    </row>
    <row r="197" spans="1:24" ht="92.4">
      <c r="A197" s="264">
        <v>605</v>
      </c>
      <c r="B197" s="18" t="s">
        <v>473</v>
      </c>
      <c r="C197" s="18" t="s">
        <v>483</v>
      </c>
      <c r="D197" s="18" t="s">
        <v>484</v>
      </c>
      <c r="E197" s="18" t="s">
        <v>497</v>
      </c>
      <c r="F197" s="156" t="s">
        <v>498</v>
      </c>
      <c r="G197" s="156" t="s">
        <v>401</v>
      </c>
      <c r="H197" s="18" t="s">
        <v>499</v>
      </c>
      <c r="I197" s="156" t="s">
        <v>477</v>
      </c>
      <c r="J197" s="156" t="s">
        <v>403</v>
      </c>
      <c r="K197" s="265" t="s">
        <v>509</v>
      </c>
      <c r="L197" s="156" t="s">
        <v>63</v>
      </c>
      <c r="M197" s="156"/>
      <c r="N197" s="38" t="s">
        <v>46</v>
      </c>
      <c r="O197" s="38" t="s">
        <v>48</v>
      </c>
      <c r="P197" s="228" t="s">
        <v>491</v>
      </c>
      <c r="Q197" s="156" t="s">
        <v>510</v>
      </c>
      <c r="R197" s="228" t="s">
        <v>37</v>
      </c>
      <c r="S197" s="240">
        <v>703.41</v>
      </c>
      <c r="T197" s="240">
        <v>703.41</v>
      </c>
      <c r="U197" s="240">
        <v>727.04</v>
      </c>
      <c r="V197" s="240">
        <v>727.04</v>
      </c>
      <c r="W197" s="240">
        <v>727.04</v>
      </c>
      <c r="X197" s="240">
        <v>0</v>
      </c>
    </row>
    <row r="198" spans="1:24" ht="92.4">
      <c r="A198" s="264">
        <v>605</v>
      </c>
      <c r="B198" s="18" t="s">
        <v>473</v>
      </c>
      <c r="C198" s="18" t="s">
        <v>483</v>
      </c>
      <c r="D198" s="18" t="s">
        <v>484</v>
      </c>
      <c r="E198" s="18" t="s">
        <v>497</v>
      </c>
      <c r="F198" s="156" t="s">
        <v>498</v>
      </c>
      <c r="G198" s="156" t="s">
        <v>401</v>
      </c>
      <c r="H198" s="18" t="s">
        <v>499</v>
      </c>
      <c r="I198" s="156" t="s">
        <v>477</v>
      </c>
      <c r="J198" s="156" t="s">
        <v>403</v>
      </c>
      <c r="K198" s="265" t="s">
        <v>509</v>
      </c>
      <c r="L198" s="156" t="s">
        <v>63</v>
      </c>
      <c r="M198" s="156"/>
      <c r="N198" s="38" t="s">
        <v>46</v>
      </c>
      <c r="O198" s="38" t="s">
        <v>48</v>
      </c>
      <c r="P198" s="228" t="s">
        <v>491</v>
      </c>
      <c r="Q198" s="156" t="s">
        <v>510</v>
      </c>
      <c r="R198" s="228" t="s">
        <v>36</v>
      </c>
      <c r="S198" s="240">
        <v>208.74</v>
      </c>
      <c r="T198" s="240">
        <v>208.74</v>
      </c>
      <c r="U198" s="240">
        <v>219.57</v>
      </c>
      <c r="V198" s="240">
        <v>219.57</v>
      </c>
      <c r="W198" s="240">
        <v>219.57</v>
      </c>
      <c r="X198" s="240">
        <v>0</v>
      </c>
    </row>
    <row r="199" spans="1:24" ht="92.4">
      <c r="A199" s="264">
        <v>605</v>
      </c>
      <c r="B199" s="18" t="s">
        <v>473</v>
      </c>
      <c r="C199" s="18" t="s">
        <v>483</v>
      </c>
      <c r="D199" s="18" t="s">
        <v>484</v>
      </c>
      <c r="E199" s="18" t="s">
        <v>497</v>
      </c>
      <c r="F199" s="156" t="s">
        <v>498</v>
      </c>
      <c r="G199" s="156" t="s">
        <v>401</v>
      </c>
      <c r="H199" s="156" t="s">
        <v>499</v>
      </c>
      <c r="I199" s="156" t="s">
        <v>477</v>
      </c>
      <c r="J199" s="156" t="s">
        <v>403</v>
      </c>
      <c r="K199" s="265" t="s">
        <v>511</v>
      </c>
      <c r="L199" s="156" t="s">
        <v>512</v>
      </c>
      <c r="M199" s="156" t="s">
        <v>513</v>
      </c>
      <c r="N199" s="38" t="s">
        <v>46</v>
      </c>
      <c r="O199" s="38" t="s">
        <v>48</v>
      </c>
      <c r="P199" s="228" t="s">
        <v>491</v>
      </c>
      <c r="Q199" s="156" t="s">
        <v>510</v>
      </c>
      <c r="R199" s="228" t="s">
        <v>37</v>
      </c>
      <c r="S199" s="240">
        <v>676.1</v>
      </c>
      <c r="T199" s="240">
        <v>676.1</v>
      </c>
      <c r="U199" s="240">
        <v>600.49</v>
      </c>
      <c r="V199" s="240">
        <v>600.49</v>
      </c>
      <c r="W199" s="240">
        <v>600.49</v>
      </c>
      <c r="X199" s="240">
        <v>0</v>
      </c>
    </row>
    <row r="200" spans="1:24" ht="92.4">
      <c r="A200" s="271">
        <v>605</v>
      </c>
      <c r="B200" s="272" t="s">
        <v>473</v>
      </c>
      <c r="C200" s="272" t="s">
        <v>483</v>
      </c>
      <c r="D200" s="272" t="s">
        <v>484</v>
      </c>
      <c r="E200" s="272" t="s">
        <v>497</v>
      </c>
      <c r="F200" s="83" t="s">
        <v>498</v>
      </c>
      <c r="G200" s="83" t="s">
        <v>401</v>
      </c>
      <c r="H200" s="83" t="s">
        <v>499</v>
      </c>
      <c r="I200" s="83" t="s">
        <v>477</v>
      </c>
      <c r="J200" s="83" t="s">
        <v>403</v>
      </c>
      <c r="K200" s="273" t="s">
        <v>511</v>
      </c>
      <c r="L200" s="83" t="s">
        <v>512</v>
      </c>
      <c r="M200" s="83" t="s">
        <v>513</v>
      </c>
      <c r="N200" s="124" t="s">
        <v>46</v>
      </c>
      <c r="O200" s="124" t="s">
        <v>48</v>
      </c>
      <c r="P200" s="87" t="s">
        <v>514</v>
      </c>
      <c r="Q200" s="83" t="s">
        <v>515</v>
      </c>
      <c r="R200" s="87" t="s">
        <v>37</v>
      </c>
      <c r="S200" s="274">
        <v>23.33</v>
      </c>
      <c r="T200" s="274">
        <v>23.33</v>
      </c>
      <c r="U200" s="274">
        <v>0</v>
      </c>
      <c r="V200" s="274">
        <v>0</v>
      </c>
      <c r="W200" s="274">
        <v>0</v>
      </c>
      <c r="X200" s="274">
        <v>0</v>
      </c>
    </row>
    <row r="201" spans="1:24" ht="92.4">
      <c r="A201" s="271">
        <v>605</v>
      </c>
      <c r="B201" s="272" t="s">
        <v>473</v>
      </c>
      <c r="C201" s="272" t="s">
        <v>483</v>
      </c>
      <c r="D201" s="272" t="s">
        <v>484</v>
      </c>
      <c r="E201" s="272" t="s">
        <v>497</v>
      </c>
      <c r="F201" s="83" t="s">
        <v>498</v>
      </c>
      <c r="G201" s="83" t="s">
        <v>401</v>
      </c>
      <c r="H201" s="83" t="s">
        <v>499</v>
      </c>
      <c r="I201" s="83" t="s">
        <v>477</v>
      </c>
      <c r="J201" s="83" t="s">
        <v>403</v>
      </c>
      <c r="K201" s="273" t="s">
        <v>511</v>
      </c>
      <c r="L201" s="83" t="s">
        <v>512</v>
      </c>
      <c r="M201" s="83" t="s">
        <v>513</v>
      </c>
      <c r="N201" s="124" t="s">
        <v>46</v>
      </c>
      <c r="O201" s="124" t="s">
        <v>48</v>
      </c>
      <c r="P201" s="87" t="s">
        <v>514</v>
      </c>
      <c r="Q201" s="83" t="s">
        <v>515</v>
      </c>
      <c r="R201" s="87" t="s">
        <v>36</v>
      </c>
      <c r="S201" s="274">
        <v>7.04</v>
      </c>
      <c r="T201" s="274">
        <v>7.04</v>
      </c>
      <c r="U201" s="274">
        <v>0</v>
      </c>
      <c r="V201" s="274">
        <v>0</v>
      </c>
      <c r="W201" s="274">
        <v>0</v>
      </c>
      <c r="X201" s="274">
        <v>0</v>
      </c>
    </row>
    <row r="202" spans="1:24" ht="92.4">
      <c r="A202" s="264">
        <v>605</v>
      </c>
      <c r="B202" s="18" t="s">
        <v>473</v>
      </c>
      <c r="C202" s="18" t="s">
        <v>483</v>
      </c>
      <c r="D202" s="18" t="s">
        <v>484</v>
      </c>
      <c r="E202" s="18" t="s">
        <v>497</v>
      </c>
      <c r="F202" s="156" t="s">
        <v>498</v>
      </c>
      <c r="G202" s="156" t="s">
        <v>401</v>
      </c>
      <c r="H202" s="156" t="s">
        <v>499</v>
      </c>
      <c r="I202" s="156" t="s">
        <v>477</v>
      </c>
      <c r="J202" s="156" t="s">
        <v>403</v>
      </c>
      <c r="K202" s="265" t="s">
        <v>511</v>
      </c>
      <c r="L202" s="156" t="s">
        <v>512</v>
      </c>
      <c r="M202" s="156" t="s">
        <v>513</v>
      </c>
      <c r="N202" s="38" t="s">
        <v>46</v>
      </c>
      <c r="O202" s="38" t="s">
        <v>48</v>
      </c>
      <c r="P202" s="228" t="s">
        <v>491</v>
      </c>
      <c r="Q202" s="156" t="s">
        <v>510</v>
      </c>
      <c r="R202" s="228" t="s">
        <v>36</v>
      </c>
      <c r="S202" s="240">
        <v>200.49</v>
      </c>
      <c r="T202" s="274">
        <v>200.45</v>
      </c>
      <c r="U202" s="240">
        <v>181.34</v>
      </c>
      <c r="V202" s="240">
        <v>181.34</v>
      </c>
      <c r="W202" s="240">
        <v>181.34</v>
      </c>
      <c r="X202" s="240">
        <v>0</v>
      </c>
    </row>
    <row r="203" spans="1:24" ht="92.4">
      <c r="A203" s="275">
        <v>605</v>
      </c>
      <c r="B203" s="18" t="s">
        <v>473</v>
      </c>
      <c r="C203" s="18" t="s">
        <v>516</v>
      </c>
      <c r="D203" s="18" t="s">
        <v>517</v>
      </c>
      <c r="E203" s="156" t="s">
        <v>497</v>
      </c>
      <c r="F203" s="156" t="s">
        <v>518</v>
      </c>
      <c r="G203" s="156" t="s">
        <v>401</v>
      </c>
      <c r="H203" s="156" t="s">
        <v>499</v>
      </c>
      <c r="I203" s="156" t="s">
        <v>477</v>
      </c>
      <c r="J203" s="156" t="s">
        <v>403</v>
      </c>
      <c r="K203" s="18" t="s">
        <v>519</v>
      </c>
      <c r="L203" s="156" t="s">
        <v>520</v>
      </c>
      <c r="M203" s="156" t="s">
        <v>482</v>
      </c>
      <c r="N203" s="38" t="s">
        <v>127</v>
      </c>
      <c r="O203" s="38" t="s">
        <v>46</v>
      </c>
      <c r="P203" s="228" t="s">
        <v>521</v>
      </c>
      <c r="Q203" s="156" t="s">
        <v>129</v>
      </c>
      <c r="R203" s="228" t="s">
        <v>39</v>
      </c>
      <c r="S203" s="240">
        <v>701.15</v>
      </c>
      <c r="T203" s="240">
        <v>701.15</v>
      </c>
      <c r="U203" s="240">
        <v>1096.2</v>
      </c>
      <c r="V203" s="240">
        <v>987</v>
      </c>
      <c r="W203" s="240">
        <v>987</v>
      </c>
      <c r="X203" s="240">
        <v>0</v>
      </c>
    </row>
    <row r="204" spans="1:24">
      <c r="A204" s="1152" t="s">
        <v>2078</v>
      </c>
      <c r="B204" s="1153"/>
      <c r="C204" s="1154"/>
      <c r="D204" s="180"/>
      <c r="E204" s="181"/>
      <c r="F204" s="182"/>
      <c r="G204" s="183"/>
      <c r="H204" s="182"/>
      <c r="I204" s="182"/>
      <c r="J204" s="182"/>
      <c r="K204" s="185"/>
      <c r="L204" s="182"/>
      <c r="M204" s="182"/>
      <c r="N204" s="182"/>
      <c r="O204" s="182"/>
      <c r="P204" s="185"/>
      <c r="Q204" s="180"/>
      <c r="R204" s="180"/>
      <c r="S204" s="276">
        <f t="shared" ref="S204:X204" si="4">SUM(S186:S203)</f>
        <v>31972.290000000008</v>
      </c>
      <c r="T204" s="276">
        <f t="shared" si="4"/>
        <v>31947.430000000008</v>
      </c>
      <c r="U204" s="276">
        <f t="shared" si="4"/>
        <v>32190.380000000005</v>
      </c>
      <c r="V204" s="276">
        <f t="shared" si="4"/>
        <v>31515.760000000006</v>
      </c>
      <c r="W204" s="276">
        <f t="shared" si="4"/>
        <v>31515.760000000006</v>
      </c>
      <c r="X204" s="277">
        <f t="shared" si="4"/>
        <v>0</v>
      </c>
    </row>
    <row r="205" spans="1:24" ht="20.399999999999999">
      <c r="A205" s="254" t="s">
        <v>2081</v>
      </c>
      <c r="B205" s="255"/>
      <c r="C205" s="256"/>
      <c r="D205" s="180"/>
      <c r="E205" s="181"/>
      <c r="F205" s="182"/>
      <c r="G205" s="183"/>
      <c r="H205" s="182"/>
      <c r="I205" s="182"/>
      <c r="J205" s="182"/>
      <c r="K205" s="185"/>
      <c r="L205" s="182"/>
      <c r="M205" s="182"/>
      <c r="N205" s="182"/>
      <c r="O205" s="182"/>
      <c r="P205" s="185"/>
      <c r="Q205" s="180"/>
      <c r="R205" s="180"/>
      <c r="S205" s="276"/>
      <c r="T205" s="276"/>
      <c r="U205" s="276"/>
      <c r="V205" s="276"/>
      <c r="W205" s="276"/>
      <c r="X205" s="277"/>
    </row>
    <row r="206" spans="1:24" ht="264">
      <c r="A206" s="275">
        <v>606</v>
      </c>
      <c r="B206" s="24" t="s">
        <v>522</v>
      </c>
      <c r="C206" s="278">
        <v>401000016</v>
      </c>
      <c r="D206" s="279" t="s">
        <v>523</v>
      </c>
      <c r="E206" s="280" t="s">
        <v>524</v>
      </c>
      <c r="F206" s="281" t="s">
        <v>525</v>
      </c>
      <c r="G206" s="282">
        <v>41518</v>
      </c>
      <c r="H206" s="280" t="s">
        <v>526</v>
      </c>
      <c r="I206" s="281" t="s">
        <v>527</v>
      </c>
      <c r="J206" s="282">
        <v>41518</v>
      </c>
      <c r="K206" s="283" t="s">
        <v>528</v>
      </c>
      <c r="L206" s="281" t="s">
        <v>529</v>
      </c>
      <c r="M206" s="282">
        <v>41620</v>
      </c>
      <c r="N206" s="284" t="s">
        <v>229</v>
      </c>
      <c r="O206" s="284" t="s">
        <v>46</v>
      </c>
      <c r="P206" s="284" t="s">
        <v>530</v>
      </c>
      <c r="Q206" s="285" t="s">
        <v>149</v>
      </c>
      <c r="R206" s="284" t="s">
        <v>531</v>
      </c>
      <c r="S206" s="286">
        <v>613259.82999999996</v>
      </c>
      <c r="T206" s="286">
        <v>612480.65</v>
      </c>
      <c r="U206" s="287">
        <v>654720.66</v>
      </c>
      <c r="V206" s="286">
        <v>658216.47</v>
      </c>
      <c r="W206" s="286">
        <v>658216.47</v>
      </c>
      <c r="X206" s="286"/>
    </row>
    <row r="207" spans="1:24" ht="264">
      <c r="A207" s="275">
        <v>606</v>
      </c>
      <c r="B207" s="24" t="s">
        <v>522</v>
      </c>
      <c r="C207" s="278">
        <v>401000016</v>
      </c>
      <c r="D207" s="279" t="s">
        <v>523</v>
      </c>
      <c r="E207" s="280" t="s">
        <v>524</v>
      </c>
      <c r="F207" s="281" t="s">
        <v>525</v>
      </c>
      <c r="G207" s="282">
        <v>41518</v>
      </c>
      <c r="H207" s="280" t="s">
        <v>526</v>
      </c>
      <c r="I207" s="281" t="s">
        <v>527</v>
      </c>
      <c r="J207" s="282">
        <v>41518</v>
      </c>
      <c r="K207" s="283" t="s">
        <v>528</v>
      </c>
      <c r="L207" s="281" t="s">
        <v>529</v>
      </c>
      <c r="M207" s="282">
        <v>41620</v>
      </c>
      <c r="N207" s="288" t="s">
        <v>229</v>
      </c>
      <c r="O207" s="288" t="s">
        <v>46</v>
      </c>
      <c r="P207" s="288" t="s">
        <v>530</v>
      </c>
      <c r="Q207" s="289" t="s">
        <v>149</v>
      </c>
      <c r="R207" s="284" t="s">
        <v>532</v>
      </c>
      <c r="S207" s="286">
        <v>29328.89</v>
      </c>
      <c r="T207" s="286">
        <v>29304.19</v>
      </c>
      <c r="U207" s="287">
        <v>29485.35</v>
      </c>
      <c r="V207" s="287">
        <v>29485.35</v>
      </c>
      <c r="W207" s="287">
        <v>29485.35</v>
      </c>
      <c r="X207" s="287"/>
    </row>
    <row r="208" spans="1:24" ht="264">
      <c r="A208" s="275">
        <v>606</v>
      </c>
      <c r="B208" s="24" t="s">
        <v>522</v>
      </c>
      <c r="C208" s="278">
        <v>401000016</v>
      </c>
      <c r="D208" s="279" t="s">
        <v>523</v>
      </c>
      <c r="E208" s="280" t="s">
        <v>524</v>
      </c>
      <c r="F208" s="281" t="s">
        <v>533</v>
      </c>
      <c r="G208" s="282">
        <v>41518</v>
      </c>
      <c r="H208" s="280" t="s">
        <v>526</v>
      </c>
      <c r="I208" s="281" t="s">
        <v>527</v>
      </c>
      <c r="J208" s="282">
        <v>41518</v>
      </c>
      <c r="K208" s="283" t="s">
        <v>528</v>
      </c>
      <c r="L208" s="281" t="s">
        <v>529</v>
      </c>
      <c r="M208" s="282">
        <v>41620</v>
      </c>
      <c r="N208" s="288" t="s">
        <v>229</v>
      </c>
      <c r="O208" s="288" t="s">
        <v>46</v>
      </c>
      <c r="P208" s="288" t="s">
        <v>534</v>
      </c>
      <c r="Q208" s="289" t="s">
        <v>515</v>
      </c>
      <c r="R208" s="288" t="s">
        <v>531</v>
      </c>
      <c r="S208" s="286">
        <v>19524.740000000002</v>
      </c>
      <c r="T208" s="287">
        <v>19524.740000000002</v>
      </c>
      <c r="U208" s="287">
        <v>0</v>
      </c>
      <c r="V208" s="287">
        <v>0</v>
      </c>
      <c r="W208" s="287">
        <v>0</v>
      </c>
      <c r="X208" s="287"/>
    </row>
    <row r="209" spans="1:24" ht="264">
      <c r="A209" s="275">
        <v>606</v>
      </c>
      <c r="B209" s="24" t="s">
        <v>522</v>
      </c>
      <c r="C209" s="278">
        <v>401000016</v>
      </c>
      <c r="D209" s="279" t="s">
        <v>523</v>
      </c>
      <c r="E209" s="280" t="s">
        <v>524</v>
      </c>
      <c r="F209" s="281" t="s">
        <v>533</v>
      </c>
      <c r="G209" s="282">
        <v>41518</v>
      </c>
      <c r="H209" s="280" t="s">
        <v>526</v>
      </c>
      <c r="I209" s="281" t="s">
        <v>527</v>
      </c>
      <c r="J209" s="282">
        <v>41518</v>
      </c>
      <c r="K209" s="283" t="s">
        <v>528</v>
      </c>
      <c r="L209" s="281" t="s">
        <v>529</v>
      </c>
      <c r="M209" s="282">
        <v>41620</v>
      </c>
      <c r="N209" s="288" t="s">
        <v>229</v>
      </c>
      <c r="O209" s="288" t="s">
        <v>46</v>
      </c>
      <c r="P209" s="288" t="s">
        <v>534</v>
      </c>
      <c r="Q209" s="289" t="s">
        <v>515</v>
      </c>
      <c r="R209" s="288" t="s">
        <v>532</v>
      </c>
      <c r="S209" s="286">
        <v>271.08999999999997</v>
      </c>
      <c r="T209" s="287">
        <v>271.08999999999997</v>
      </c>
      <c r="U209" s="287">
        <v>0</v>
      </c>
      <c r="V209" s="287">
        <v>0</v>
      </c>
      <c r="W209" s="287">
        <v>0</v>
      </c>
      <c r="X209" s="287"/>
    </row>
    <row r="210" spans="1:24" ht="264">
      <c r="A210" s="275">
        <v>606</v>
      </c>
      <c r="B210" s="24" t="s">
        <v>522</v>
      </c>
      <c r="C210" s="278">
        <v>401000016</v>
      </c>
      <c r="D210" s="279" t="s">
        <v>523</v>
      </c>
      <c r="E210" s="280" t="s">
        <v>524</v>
      </c>
      <c r="F210" s="281" t="s">
        <v>525</v>
      </c>
      <c r="G210" s="282">
        <v>41518</v>
      </c>
      <c r="H210" s="280" t="s">
        <v>526</v>
      </c>
      <c r="I210" s="281" t="s">
        <v>527</v>
      </c>
      <c r="J210" s="282">
        <v>41518</v>
      </c>
      <c r="K210" s="283" t="s">
        <v>528</v>
      </c>
      <c r="L210" s="281" t="s">
        <v>529</v>
      </c>
      <c r="M210" s="282">
        <v>41620</v>
      </c>
      <c r="N210" s="288" t="s">
        <v>229</v>
      </c>
      <c r="O210" s="288" t="s">
        <v>47</v>
      </c>
      <c r="P210" s="288" t="s">
        <v>535</v>
      </c>
      <c r="Q210" s="289" t="s">
        <v>149</v>
      </c>
      <c r="R210" s="284" t="s">
        <v>531</v>
      </c>
      <c r="S210" s="286">
        <v>410573.24</v>
      </c>
      <c r="T210" s="286">
        <v>410000.94</v>
      </c>
      <c r="U210" s="287">
        <v>485744.73</v>
      </c>
      <c r="V210" s="287">
        <v>489922.65</v>
      </c>
      <c r="W210" s="287">
        <v>489922.65</v>
      </c>
      <c r="X210" s="287"/>
    </row>
    <row r="211" spans="1:24" ht="264">
      <c r="A211" s="275">
        <v>606</v>
      </c>
      <c r="B211" s="24" t="s">
        <v>522</v>
      </c>
      <c r="C211" s="278">
        <v>401000016</v>
      </c>
      <c r="D211" s="279" t="s">
        <v>523</v>
      </c>
      <c r="E211" s="280" t="s">
        <v>524</v>
      </c>
      <c r="F211" s="281" t="s">
        <v>525</v>
      </c>
      <c r="G211" s="282">
        <v>41518</v>
      </c>
      <c r="H211" s="280" t="s">
        <v>526</v>
      </c>
      <c r="I211" s="281" t="s">
        <v>527</v>
      </c>
      <c r="J211" s="282">
        <v>41518</v>
      </c>
      <c r="K211" s="283" t="s">
        <v>528</v>
      </c>
      <c r="L211" s="281" t="s">
        <v>529</v>
      </c>
      <c r="M211" s="282">
        <v>41620</v>
      </c>
      <c r="N211" s="288" t="s">
        <v>229</v>
      </c>
      <c r="O211" s="288" t="s">
        <v>47</v>
      </c>
      <c r="P211" s="288" t="s">
        <v>535</v>
      </c>
      <c r="Q211" s="289" t="s">
        <v>149</v>
      </c>
      <c r="R211" s="284" t="s">
        <v>532</v>
      </c>
      <c r="S211" s="286">
        <v>36822.61</v>
      </c>
      <c r="T211" s="286">
        <v>36785.550000000003</v>
      </c>
      <c r="U211" s="287">
        <v>38119.870000000003</v>
      </c>
      <c r="V211" s="287">
        <v>38119.870000000003</v>
      </c>
      <c r="W211" s="287">
        <v>38119.870000000003</v>
      </c>
      <c r="X211" s="287"/>
    </row>
    <row r="212" spans="1:24" ht="264">
      <c r="A212" s="275">
        <v>606</v>
      </c>
      <c r="B212" s="24" t="s">
        <v>522</v>
      </c>
      <c r="C212" s="278">
        <v>401000016</v>
      </c>
      <c r="D212" s="279" t="s">
        <v>523</v>
      </c>
      <c r="E212" s="280" t="s">
        <v>524</v>
      </c>
      <c r="F212" s="281" t="s">
        <v>533</v>
      </c>
      <c r="G212" s="282">
        <v>41518</v>
      </c>
      <c r="H212" s="280" t="s">
        <v>526</v>
      </c>
      <c r="I212" s="281" t="s">
        <v>527</v>
      </c>
      <c r="J212" s="282">
        <v>41518</v>
      </c>
      <c r="K212" s="283" t="s">
        <v>528</v>
      </c>
      <c r="L212" s="281" t="s">
        <v>529</v>
      </c>
      <c r="M212" s="282">
        <v>41620</v>
      </c>
      <c r="N212" s="288" t="s">
        <v>229</v>
      </c>
      <c r="O212" s="288" t="s">
        <v>47</v>
      </c>
      <c r="P212" s="288" t="s">
        <v>536</v>
      </c>
      <c r="Q212" s="289" t="s">
        <v>515</v>
      </c>
      <c r="R212" s="288" t="s">
        <v>531</v>
      </c>
      <c r="S212" s="286">
        <v>9411.11</v>
      </c>
      <c r="T212" s="286">
        <v>9411.11</v>
      </c>
      <c r="U212" s="287">
        <v>0</v>
      </c>
      <c r="V212" s="287">
        <v>0</v>
      </c>
      <c r="W212" s="287">
        <v>0</v>
      </c>
      <c r="X212" s="287"/>
    </row>
    <row r="213" spans="1:24" ht="264">
      <c r="A213" s="275">
        <v>606</v>
      </c>
      <c r="B213" s="24" t="s">
        <v>522</v>
      </c>
      <c r="C213" s="278">
        <v>401000016</v>
      </c>
      <c r="D213" s="279" t="s">
        <v>523</v>
      </c>
      <c r="E213" s="280" t="s">
        <v>524</v>
      </c>
      <c r="F213" s="281" t="s">
        <v>533</v>
      </c>
      <c r="G213" s="282">
        <v>41518</v>
      </c>
      <c r="H213" s="280" t="s">
        <v>526</v>
      </c>
      <c r="I213" s="281" t="s">
        <v>527</v>
      </c>
      <c r="J213" s="282">
        <v>41518</v>
      </c>
      <c r="K213" s="283" t="s">
        <v>528</v>
      </c>
      <c r="L213" s="281" t="s">
        <v>529</v>
      </c>
      <c r="M213" s="282">
        <v>41620</v>
      </c>
      <c r="N213" s="288" t="s">
        <v>229</v>
      </c>
      <c r="O213" s="288" t="s">
        <v>47</v>
      </c>
      <c r="P213" s="288" t="s">
        <v>536</v>
      </c>
      <c r="Q213" s="289" t="s">
        <v>515</v>
      </c>
      <c r="R213" s="288" t="s">
        <v>532</v>
      </c>
      <c r="S213" s="286">
        <v>51.81</v>
      </c>
      <c r="T213" s="286">
        <v>51.81</v>
      </c>
      <c r="U213" s="287">
        <v>0</v>
      </c>
      <c r="V213" s="287">
        <v>0</v>
      </c>
      <c r="W213" s="287">
        <v>0</v>
      </c>
      <c r="X213" s="287"/>
    </row>
    <row r="214" spans="1:24" ht="264">
      <c r="A214" s="275">
        <v>606</v>
      </c>
      <c r="B214" s="24" t="s">
        <v>522</v>
      </c>
      <c r="C214" s="278">
        <v>401000016</v>
      </c>
      <c r="D214" s="279" t="s">
        <v>523</v>
      </c>
      <c r="E214" s="280" t="s">
        <v>524</v>
      </c>
      <c r="F214" s="281" t="s">
        <v>525</v>
      </c>
      <c r="G214" s="282">
        <v>41518</v>
      </c>
      <c r="H214" s="280" t="s">
        <v>526</v>
      </c>
      <c r="I214" s="281" t="s">
        <v>527</v>
      </c>
      <c r="J214" s="282">
        <v>41518</v>
      </c>
      <c r="K214" s="283" t="s">
        <v>528</v>
      </c>
      <c r="L214" s="281" t="s">
        <v>529</v>
      </c>
      <c r="M214" s="282">
        <v>41620</v>
      </c>
      <c r="N214" s="288" t="s">
        <v>229</v>
      </c>
      <c r="O214" s="288" t="s">
        <v>47</v>
      </c>
      <c r="P214" s="288" t="s">
        <v>537</v>
      </c>
      <c r="Q214" s="289" t="s">
        <v>149</v>
      </c>
      <c r="R214" s="284" t="s">
        <v>531</v>
      </c>
      <c r="S214" s="286">
        <v>142786.22</v>
      </c>
      <c r="T214" s="286">
        <v>142710.68</v>
      </c>
      <c r="U214" s="287">
        <v>0</v>
      </c>
      <c r="V214" s="287">
        <v>0</v>
      </c>
      <c r="W214" s="287">
        <v>0</v>
      </c>
      <c r="X214" s="287"/>
    </row>
    <row r="215" spans="1:24" ht="264">
      <c r="A215" s="275">
        <v>606</v>
      </c>
      <c r="B215" s="24" t="s">
        <v>522</v>
      </c>
      <c r="C215" s="278">
        <v>401000016</v>
      </c>
      <c r="D215" s="279" t="s">
        <v>523</v>
      </c>
      <c r="E215" s="280" t="s">
        <v>524</v>
      </c>
      <c r="F215" s="281" t="s">
        <v>525</v>
      </c>
      <c r="G215" s="282">
        <v>41518</v>
      </c>
      <c r="H215" s="280" t="s">
        <v>526</v>
      </c>
      <c r="I215" s="281" t="s">
        <v>527</v>
      </c>
      <c r="J215" s="282">
        <v>41518</v>
      </c>
      <c r="K215" s="283" t="s">
        <v>528</v>
      </c>
      <c r="L215" s="281" t="s">
        <v>529</v>
      </c>
      <c r="M215" s="282">
        <v>41620</v>
      </c>
      <c r="N215" s="288" t="s">
        <v>229</v>
      </c>
      <c r="O215" s="288" t="s">
        <v>47</v>
      </c>
      <c r="P215" s="288" t="s">
        <v>537</v>
      </c>
      <c r="Q215" s="289" t="s">
        <v>149</v>
      </c>
      <c r="R215" s="284" t="s">
        <v>532</v>
      </c>
      <c r="S215" s="286">
        <v>17738.09</v>
      </c>
      <c r="T215" s="286">
        <v>17725.740000000002</v>
      </c>
      <c r="U215" s="287">
        <v>0</v>
      </c>
      <c r="V215" s="287">
        <v>0</v>
      </c>
      <c r="W215" s="287">
        <v>0</v>
      </c>
      <c r="X215" s="287"/>
    </row>
    <row r="216" spans="1:24" ht="264">
      <c r="A216" s="275">
        <v>606</v>
      </c>
      <c r="B216" s="24" t="s">
        <v>522</v>
      </c>
      <c r="C216" s="278">
        <v>401000016</v>
      </c>
      <c r="D216" s="279" t="s">
        <v>523</v>
      </c>
      <c r="E216" s="280" t="s">
        <v>524</v>
      </c>
      <c r="F216" s="281" t="s">
        <v>533</v>
      </c>
      <c r="G216" s="282">
        <v>41518</v>
      </c>
      <c r="H216" s="280" t="s">
        <v>526</v>
      </c>
      <c r="I216" s="281" t="s">
        <v>527</v>
      </c>
      <c r="J216" s="282">
        <v>41518</v>
      </c>
      <c r="K216" s="283" t="s">
        <v>538</v>
      </c>
      <c r="L216" s="281" t="s">
        <v>539</v>
      </c>
      <c r="M216" s="282" t="s">
        <v>540</v>
      </c>
      <c r="N216" s="288" t="s">
        <v>229</v>
      </c>
      <c r="O216" s="288" t="s">
        <v>47</v>
      </c>
      <c r="P216" s="288" t="s">
        <v>541</v>
      </c>
      <c r="Q216" s="289" t="s">
        <v>542</v>
      </c>
      <c r="R216" s="284" t="s">
        <v>531</v>
      </c>
      <c r="S216" s="286">
        <v>3116.13</v>
      </c>
      <c r="T216" s="286">
        <v>3116.13</v>
      </c>
      <c r="U216" s="287">
        <v>0</v>
      </c>
      <c r="V216" s="287">
        <v>0</v>
      </c>
      <c r="W216" s="287">
        <v>0</v>
      </c>
      <c r="X216" s="287"/>
    </row>
    <row r="217" spans="1:24" ht="264">
      <c r="A217" s="275">
        <v>606</v>
      </c>
      <c r="B217" s="24" t="s">
        <v>522</v>
      </c>
      <c r="C217" s="278">
        <v>401000016</v>
      </c>
      <c r="D217" s="279" t="s">
        <v>523</v>
      </c>
      <c r="E217" s="280" t="s">
        <v>524</v>
      </c>
      <c r="F217" s="281" t="s">
        <v>533</v>
      </c>
      <c r="G217" s="282">
        <v>41518</v>
      </c>
      <c r="H217" s="280" t="s">
        <v>526</v>
      </c>
      <c r="I217" s="281" t="s">
        <v>527</v>
      </c>
      <c r="J217" s="282">
        <v>41518</v>
      </c>
      <c r="K217" s="283" t="s">
        <v>538</v>
      </c>
      <c r="L217" s="281" t="s">
        <v>539</v>
      </c>
      <c r="M217" s="282" t="s">
        <v>540</v>
      </c>
      <c r="N217" s="288" t="s">
        <v>229</v>
      </c>
      <c r="O217" s="288" t="s">
        <v>47</v>
      </c>
      <c r="P217" s="288" t="s">
        <v>541</v>
      </c>
      <c r="Q217" s="289" t="s">
        <v>542</v>
      </c>
      <c r="R217" s="284" t="s">
        <v>532</v>
      </c>
      <c r="S217" s="286">
        <v>651</v>
      </c>
      <c r="T217" s="286">
        <v>651</v>
      </c>
      <c r="U217" s="287">
        <v>0</v>
      </c>
      <c r="V217" s="287">
        <v>0</v>
      </c>
      <c r="W217" s="287">
        <v>0</v>
      </c>
      <c r="X217" s="287"/>
    </row>
    <row r="218" spans="1:24" ht="264">
      <c r="A218" s="275">
        <v>606</v>
      </c>
      <c r="B218" s="24" t="s">
        <v>522</v>
      </c>
      <c r="C218" s="278">
        <v>401000016</v>
      </c>
      <c r="D218" s="279" t="s">
        <v>523</v>
      </c>
      <c r="E218" s="280" t="s">
        <v>524</v>
      </c>
      <c r="F218" s="281" t="s">
        <v>533</v>
      </c>
      <c r="G218" s="282">
        <v>41518</v>
      </c>
      <c r="H218" s="280" t="s">
        <v>526</v>
      </c>
      <c r="I218" s="281" t="s">
        <v>527</v>
      </c>
      <c r="J218" s="282">
        <v>41518</v>
      </c>
      <c r="K218" s="283" t="s">
        <v>538</v>
      </c>
      <c r="L218" s="281" t="s">
        <v>543</v>
      </c>
      <c r="M218" s="282" t="s">
        <v>540</v>
      </c>
      <c r="N218" s="288" t="s">
        <v>229</v>
      </c>
      <c r="O218" s="288" t="s">
        <v>47</v>
      </c>
      <c r="P218" s="288" t="s">
        <v>544</v>
      </c>
      <c r="Q218" s="289" t="s">
        <v>545</v>
      </c>
      <c r="R218" s="284" t="s">
        <v>531</v>
      </c>
      <c r="S218" s="286">
        <v>5108.76</v>
      </c>
      <c r="T218" s="286">
        <v>5108.76</v>
      </c>
      <c r="U218" s="287">
        <v>0</v>
      </c>
      <c r="V218" s="287">
        <v>0</v>
      </c>
      <c r="W218" s="287">
        <v>0</v>
      </c>
      <c r="X218" s="287"/>
    </row>
    <row r="219" spans="1:24" ht="264">
      <c r="A219" s="275">
        <v>606</v>
      </c>
      <c r="B219" s="24" t="s">
        <v>522</v>
      </c>
      <c r="C219" s="278">
        <v>401000016</v>
      </c>
      <c r="D219" s="279" t="s">
        <v>523</v>
      </c>
      <c r="E219" s="280" t="s">
        <v>524</v>
      </c>
      <c r="F219" s="281" t="s">
        <v>533</v>
      </c>
      <c r="G219" s="282">
        <v>41518</v>
      </c>
      <c r="H219" s="280" t="s">
        <v>526</v>
      </c>
      <c r="I219" s="281" t="s">
        <v>527</v>
      </c>
      <c r="J219" s="282">
        <v>41518</v>
      </c>
      <c r="K219" s="283" t="s">
        <v>528</v>
      </c>
      <c r="L219" s="281" t="s">
        <v>529</v>
      </c>
      <c r="M219" s="282">
        <v>41620</v>
      </c>
      <c r="N219" s="288" t="s">
        <v>229</v>
      </c>
      <c r="O219" s="288" t="s">
        <v>47</v>
      </c>
      <c r="P219" s="288" t="s">
        <v>546</v>
      </c>
      <c r="Q219" s="289" t="s">
        <v>515</v>
      </c>
      <c r="R219" s="288" t="s">
        <v>531</v>
      </c>
      <c r="S219" s="287">
        <v>238.75</v>
      </c>
      <c r="T219" s="287">
        <v>238.75</v>
      </c>
      <c r="U219" s="287">
        <v>0</v>
      </c>
      <c r="V219" s="287">
        <v>0</v>
      </c>
      <c r="W219" s="287">
        <v>0</v>
      </c>
      <c r="X219" s="287"/>
    </row>
    <row r="220" spans="1:24" ht="264">
      <c r="A220" s="275">
        <v>606</v>
      </c>
      <c r="B220" s="24" t="s">
        <v>522</v>
      </c>
      <c r="C220" s="278">
        <v>401000016</v>
      </c>
      <c r="D220" s="279" t="s">
        <v>523</v>
      </c>
      <c r="E220" s="280" t="s">
        <v>524</v>
      </c>
      <c r="F220" s="281" t="s">
        <v>533</v>
      </c>
      <c r="G220" s="282">
        <v>41518</v>
      </c>
      <c r="H220" s="280" t="s">
        <v>526</v>
      </c>
      <c r="I220" s="281" t="s">
        <v>527</v>
      </c>
      <c r="J220" s="282">
        <v>41518</v>
      </c>
      <c r="K220" s="283" t="s">
        <v>528</v>
      </c>
      <c r="L220" s="281" t="s">
        <v>529</v>
      </c>
      <c r="M220" s="282">
        <v>41620</v>
      </c>
      <c r="N220" s="288" t="s">
        <v>229</v>
      </c>
      <c r="O220" s="288" t="s">
        <v>47</v>
      </c>
      <c r="P220" s="288" t="s">
        <v>546</v>
      </c>
      <c r="Q220" s="289" t="s">
        <v>515</v>
      </c>
      <c r="R220" s="288" t="s">
        <v>532</v>
      </c>
      <c r="S220" s="286">
        <v>64.98</v>
      </c>
      <c r="T220" s="287">
        <v>64.98</v>
      </c>
      <c r="U220" s="287">
        <v>0</v>
      </c>
      <c r="V220" s="287">
        <v>0</v>
      </c>
      <c r="W220" s="287">
        <v>0</v>
      </c>
      <c r="X220" s="287"/>
    </row>
    <row r="221" spans="1:24" ht="264">
      <c r="A221" s="275">
        <v>606</v>
      </c>
      <c r="B221" s="24" t="s">
        <v>522</v>
      </c>
      <c r="C221" s="278">
        <v>401000016</v>
      </c>
      <c r="D221" s="279" t="s">
        <v>523</v>
      </c>
      <c r="E221" s="280" t="s">
        <v>524</v>
      </c>
      <c r="F221" s="281" t="s">
        <v>525</v>
      </c>
      <c r="G221" s="282">
        <v>41518</v>
      </c>
      <c r="H221" s="280" t="s">
        <v>526</v>
      </c>
      <c r="I221" s="281" t="s">
        <v>527</v>
      </c>
      <c r="J221" s="282">
        <v>41518</v>
      </c>
      <c r="K221" s="283" t="s">
        <v>528</v>
      </c>
      <c r="L221" s="281" t="s">
        <v>529</v>
      </c>
      <c r="M221" s="282">
        <v>41620</v>
      </c>
      <c r="N221" s="288" t="s">
        <v>229</v>
      </c>
      <c r="O221" s="288" t="s">
        <v>50</v>
      </c>
      <c r="P221" s="288" t="s">
        <v>537</v>
      </c>
      <c r="Q221" s="289" t="s">
        <v>149</v>
      </c>
      <c r="R221" s="284" t="s">
        <v>531</v>
      </c>
      <c r="S221" s="286">
        <v>0</v>
      </c>
      <c r="T221" s="286">
        <v>0</v>
      </c>
      <c r="U221" s="287">
        <v>145597.39000000001</v>
      </c>
      <c r="V221" s="287">
        <v>145858.07</v>
      </c>
      <c r="W221" s="287">
        <v>145858.07</v>
      </c>
      <c r="X221" s="287"/>
    </row>
    <row r="222" spans="1:24" ht="264">
      <c r="A222" s="275">
        <v>606</v>
      </c>
      <c r="B222" s="24" t="s">
        <v>522</v>
      </c>
      <c r="C222" s="278">
        <v>401000016</v>
      </c>
      <c r="D222" s="279" t="s">
        <v>523</v>
      </c>
      <c r="E222" s="280" t="s">
        <v>524</v>
      </c>
      <c r="F222" s="281" t="s">
        <v>525</v>
      </c>
      <c r="G222" s="282">
        <v>41518</v>
      </c>
      <c r="H222" s="280" t="s">
        <v>526</v>
      </c>
      <c r="I222" s="281" t="s">
        <v>527</v>
      </c>
      <c r="J222" s="282">
        <v>41518</v>
      </c>
      <c r="K222" s="283" t="s">
        <v>528</v>
      </c>
      <c r="L222" s="281" t="s">
        <v>529</v>
      </c>
      <c r="M222" s="282">
        <v>41620</v>
      </c>
      <c r="N222" s="288" t="s">
        <v>229</v>
      </c>
      <c r="O222" s="288" t="s">
        <v>50</v>
      </c>
      <c r="P222" s="288" t="s">
        <v>537</v>
      </c>
      <c r="Q222" s="289" t="s">
        <v>149</v>
      </c>
      <c r="R222" s="284" t="s">
        <v>532</v>
      </c>
      <c r="S222" s="286">
        <v>0</v>
      </c>
      <c r="T222" s="286">
        <v>0</v>
      </c>
      <c r="U222" s="287">
        <v>17763</v>
      </c>
      <c r="V222" s="287">
        <v>17763</v>
      </c>
      <c r="W222" s="287">
        <v>17763</v>
      </c>
      <c r="X222" s="287"/>
    </row>
    <row r="223" spans="1:24" ht="264">
      <c r="A223" s="275">
        <v>606</v>
      </c>
      <c r="B223" s="24" t="s">
        <v>522</v>
      </c>
      <c r="C223" s="278">
        <v>401000016</v>
      </c>
      <c r="D223" s="279" t="s">
        <v>523</v>
      </c>
      <c r="E223" s="280" t="s">
        <v>524</v>
      </c>
      <c r="F223" s="281" t="s">
        <v>525</v>
      </c>
      <c r="G223" s="282">
        <v>41518</v>
      </c>
      <c r="H223" s="280" t="s">
        <v>526</v>
      </c>
      <c r="I223" s="281" t="s">
        <v>527</v>
      </c>
      <c r="J223" s="282">
        <v>41518</v>
      </c>
      <c r="K223" s="283" t="s">
        <v>528</v>
      </c>
      <c r="L223" s="281" t="s">
        <v>529</v>
      </c>
      <c r="M223" s="282">
        <v>41620</v>
      </c>
      <c r="N223" s="288" t="s">
        <v>229</v>
      </c>
      <c r="O223" s="288" t="s">
        <v>229</v>
      </c>
      <c r="P223" s="288" t="s">
        <v>547</v>
      </c>
      <c r="Q223" s="289" t="s">
        <v>149</v>
      </c>
      <c r="R223" s="284" t="s">
        <v>532</v>
      </c>
      <c r="S223" s="286">
        <v>6999</v>
      </c>
      <c r="T223" s="286">
        <v>6973.65</v>
      </c>
      <c r="U223" s="287">
        <v>6986.65</v>
      </c>
      <c r="V223" s="287">
        <v>7009.24</v>
      </c>
      <c r="W223" s="287">
        <v>7009.24</v>
      </c>
      <c r="X223" s="287"/>
    </row>
    <row r="224" spans="1:24" ht="264">
      <c r="A224" s="275">
        <v>606</v>
      </c>
      <c r="B224" s="24" t="s">
        <v>522</v>
      </c>
      <c r="C224" s="278">
        <v>401000016</v>
      </c>
      <c r="D224" s="279" t="s">
        <v>523</v>
      </c>
      <c r="E224" s="280" t="s">
        <v>524</v>
      </c>
      <c r="F224" s="281" t="s">
        <v>525</v>
      </c>
      <c r="G224" s="282">
        <v>41518</v>
      </c>
      <c r="H224" s="280" t="s">
        <v>526</v>
      </c>
      <c r="I224" s="281" t="s">
        <v>527</v>
      </c>
      <c r="J224" s="282">
        <v>41518</v>
      </c>
      <c r="K224" s="283" t="s">
        <v>528</v>
      </c>
      <c r="L224" s="281" t="s">
        <v>529</v>
      </c>
      <c r="M224" s="282">
        <v>41620</v>
      </c>
      <c r="N224" s="288" t="s">
        <v>229</v>
      </c>
      <c r="O224" s="288" t="s">
        <v>548</v>
      </c>
      <c r="P224" s="288" t="s">
        <v>537</v>
      </c>
      <c r="Q224" s="289" t="s">
        <v>149</v>
      </c>
      <c r="R224" s="284" t="s">
        <v>531</v>
      </c>
      <c r="S224" s="286">
        <v>6758.8</v>
      </c>
      <c r="T224" s="286">
        <v>6675.93</v>
      </c>
      <c r="U224" s="287">
        <v>6745.36</v>
      </c>
      <c r="V224" s="287">
        <v>6769.13</v>
      </c>
      <c r="W224" s="287">
        <v>6769.13</v>
      </c>
      <c r="X224" s="287"/>
    </row>
    <row r="225" spans="1:24" ht="264">
      <c r="A225" s="275">
        <v>606</v>
      </c>
      <c r="B225" s="24" t="s">
        <v>522</v>
      </c>
      <c r="C225" s="278">
        <v>401000016</v>
      </c>
      <c r="D225" s="279" t="s">
        <v>523</v>
      </c>
      <c r="E225" s="280" t="s">
        <v>524</v>
      </c>
      <c r="F225" s="281" t="s">
        <v>533</v>
      </c>
      <c r="G225" s="282">
        <v>41518</v>
      </c>
      <c r="H225" s="280" t="s">
        <v>526</v>
      </c>
      <c r="I225" s="281" t="s">
        <v>527</v>
      </c>
      <c r="J225" s="282">
        <v>41518</v>
      </c>
      <c r="K225" s="283" t="s">
        <v>538</v>
      </c>
      <c r="L225" s="281" t="s">
        <v>543</v>
      </c>
      <c r="M225" s="282" t="s">
        <v>540</v>
      </c>
      <c r="N225" s="288" t="s">
        <v>229</v>
      </c>
      <c r="O225" s="288" t="s">
        <v>548</v>
      </c>
      <c r="P225" s="288" t="s">
        <v>544</v>
      </c>
      <c r="Q225" s="289" t="s">
        <v>545</v>
      </c>
      <c r="R225" s="284" t="s">
        <v>531</v>
      </c>
      <c r="S225" s="286">
        <v>195.3</v>
      </c>
      <c r="T225" s="286">
        <v>195.3</v>
      </c>
      <c r="U225" s="287">
        <v>0</v>
      </c>
      <c r="V225" s="287">
        <v>0</v>
      </c>
      <c r="W225" s="287">
        <v>0</v>
      </c>
      <c r="X225" s="287"/>
    </row>
    <row r="226" spans="1:24" ht="264">
      <c r="A226" s="275">
        <v>606</v>
      </c>
      <c r="B226" s="24" t="s">
        <v>522</v>
      </c>
      <c r="C226" s="278">
        <v>401000016</v>
      </c>
      <c r="D226" s="279" t="s">
        <v>523</v>
      </c>
      <c r="E226" s="280" t="s">
        <v>524</v>
      </c>
      <c r="F226" s="281" t="s">
        <v>533</v>
      </c>
      <c r="G226" s="282">
        <v>41518</v>
      </c>
      <c r="H226" s="280" t="s">
        <v>526</v>
      </c>
      <c r="I226" s="281" t="s">
        <v>527</v>
      </c>
      <c r="J226" s="282">
        <v>41518</v>
      </c>
      <c r="K226" s="283" t="s">
        <v>528</v>
      </c>
      <c r="L226" s="281" t="s">
        <v>529</v>
      </c>
      <c r="M226" s="282">
        <v>41620</v>
      </c>
      <c r="N226" s="288" t="s">
        <v>229</v>
      </c>
      <c r="O226" s="288" t="s">
        <v>548</v>
      </c>
      <c r="P226" s="288" t="s">
        <v>546</v>
      </c>
      <c r="Q226" s="289" t="s">
        <v>515</v>
      </c>
      <c r="R226" s="284" t="s">
        <v>531</v>
      </c>
      <c r="S226" s="286">
        <v>30.37</v>
      </c>
      <c r="T226" s="286">
        <v>30.37</v>
      </c>
      <c r="U226" s="287">
        <v>0</v>
      </c>
      <c r="V226" s="287">
        <v>0</v>
      </c>
      <c r="W226" s="287">
        <v>0</v>
      </c>
      <c r="X226" s="287"/>
    </row>
    <row r="227" spans="1:24" ht="264">
      <c r="A227" s="275">
        <v>606</v>
      </c>
      <c r="B227" s="24" t="s">
        <v>522</v>
      </c>
      <c r="C227" s="278">
        <v>401000016</v>
      </c>
      <c r="D227" s="279" t="s">
        <v>523</v>
      </c>
      <c r="E227" s="280" t="s">
        <v>524</v>
      </c>
      <c r="F227" s="281" t="s">
        <v>525</v>
      </c>
      <c r="G227" s="282">
        <v>41518</v>
      </c>
      <c r="H227" s="280" t="s">
        <v>526</v>
      </c>
      <c r="I227" s="281" t="s">
        <v>527</v>
      </c>
      <c r="J227" s="282">
        <v>41518</v>
      </c>
      <c r="K227" s="283" t="s">
        <v>528</v>
      </c>
      <c r="L227" s="281" t="s">
        <v>529</v>
      </c>
      <c r="M227" s="282">
        <v>41620</v>
      </c>
      <c r="N227" s="288" t="s">
        <v>229</v>
      </c>
      <c r="O227" s="288" t="s">
        <v>548</v>
      </c>
      <c r="P227" s="288" t="s">
        <v>549</v>
      </c>
      <c r="Q227" s="289" t="s">
        <v>149</v>
      </c>
      <c r="R227" s="284" t="s">
        <v>531</v>
      </c>
      <c r="S227" s="286">
        <v>6888.85</v>
      </c>
      <c r="T227" s="286">
        <v>6876.5</v>
      </c>
      <c r="U227" s="287">
        <v>6945.85</v>
      </c>
      <c r="V227" s="287">
        <v>6945.85</v>
      </c>
      <c r="W227" s="287">
        <v>6945.85</v>
      </c>
      <c r="X227" s="287"/>
    </row>
    <row r="228" spans="1:24" ht="264">
      <c r="A228" s="275">
        <v>606</v>
      </c>
      <c r="B228" s="24" t="s">
        <v>522</v>
      </c>
      <c r="C228" s="290">
        <v>401000016</v>
      </c>
      <c r="D228" s="291" t="s">
        <v>523</v>
      </c>
      <c r="E228" s="292" t="s">
        <v>524</v>
      </c>
      <c r="F228" s="293" t="s">
        <v>533</v>
      </c>
      <c r="G228" s="294">
        <v>41518</v>
      </c>
      <c r="H228" s="292" t="s">
        <v>526</v>
      </c>
      <c r="I228" s="293" t="s">
        <v>527</v>
      </c>
      <c r="J228" s="294">
        <v>41518</v>
      </c>
      <c r="K228" s="295" t="s">
        <v>528</v>
      </c>
      <c r="L228" s="293" t="s">
        <v>529</v>
      </c>
      <c r="M228" s="294">
        <v>41620</v>
      </c>
      <c r="N228" s="288" t="s">
        <v>229</v>
      </c>
      <c r="O228" s="288" t="s">
        <v>548</v>
      </c>
      <c r="P228" s="288" t="s">
        <v>536</v>
      </c>
      <c r="Q228" s="289" t="s">
        <v>515</v>
      </c>
      <c r="R228" s="288" t="s">
        <v>531</v>
      </c>
      <c r="S228" s="287">
        <v>10.119999999999999</v>
      </c>
      <c r="T228" s="287">
        <v>10.119999999999999</v>
      </c>
      <c r="U228" s="287">
        <v>0</v>
      </c>
      <c r="V228" s="287">
        <v>0</v>
      </c>
      <c r="W228" s="287">
        <v>0</v>
      </c>
      <c r="X228" s="287"/>
    </row>
    <row r="229" spans="1:24" ht="264">
      <c r="A229" s="275">
        <v>606</v>
      </c>
      <c r="B229" s="24" t="s">
        <v>522</v>
      </c>
      <c r="C229" s="278">
        <v>401000016</v>
      </c>
      <c r="D229" s="279" t="s">
        <v>523</v>
      </c>
      <c r="E229" s="280" t="s">
        <v>550</v>
      </c>
      <c r="F229" s="281" t="s">
        <v>551</v>
      </c>
      <c r="G229" s="282">
        <v>41518</v>
      </c>
      <c r="H229" s="280" t="s">
        <v>526</v>
      </c>
      <c r="I229" s="281" t="s">
        <v>552</v>
      </c>
      <c r="J229" s="282">
        <v>41518</v>
      </c>
      <c r="K229" s="283" t="s">
        <v>528</v>
      </c>
      <c r="L229" s="281" t="s">
        <v>553</v>
      </c>
      <c r="M229" s="282">
        <v>41620</v>
      </c>
      <c r="N229" s="284" t="s">
        <v>229</v>
      </c>
      <c r="O229" s="284" t="s">
        <v>46</v>
      </c>
      <c r="P229" s="284" t="s">
        <v>530</v>
      </c>
      <c r="Q229" s="285" t="s">
        <v>149</v>
      </c>
      <c r="R229" s="284" t="s">
        <v>554</v>
      </c>
      <c r="S229" s="286">
        <f>3015+479.83</f>
        <v>3494.83</v>
      </c>
      <c r="T229" s="286">
        <v>3494.83</v>
      </c>
      <c r="U229" s="287">
        <v>3361.6</v>
      </c>
      <c r="V229" s="286">
        <v>3361.6</v>
      </c>
      <c r="W229" s="286">
        <v>3361.6</v>
      </c>
      <c r="X229" s="286"/>
    </row>
    <row r="230" spans="1:24" ht="264">
      <c r="A230" s="275">
        <v>606</v>
      </c>
      <c r="B230" s="24" t="s">
        <v>522</v>
      </c>
      <c r="C230" s="278">
        <v>401000016</v>
      </c>
      <c r="D230" s="279" t="s">
        <v>523</v>
      </c>
      <c r="E230" s="280" t="s">
        <v>550</v>
      </c>
      <c r="F230" s="281" t="s">
        <v>551</v>
      </c>
      <c r="G230" s="282">
        <v>41518</v>
      </c>
      <c r="H230" s="280" t="s">
        <v>526</v>
      </c>
      <c r="I230" s="281" t="s">
        <v>552</v>
      </c>
      <c r="J230" s="282">
        <v>41518</v>
      </c>
      <c r="K230" s="283" t="s">
        <v>528</v>
      </c>
      <c r="L230" s="281" t="s">
        <v>553</v>
      </c>
      <c r="M230" s="282">
        <v>41620</v>
      </c>
      <c r="N230" s="288" t="s">
        <v>229</v>
      </c>
      <c r="O230" s="288" t="s">
        <v>46</v>
      </c>
      <c r="P230" s="288" t="s">
        <v>530</v>
      </c>
      <c r="Q230" s="289" t="s">
        <v>149</v>
      </c>
      <c r="R230" s="284" t="s">
        <v>555</v>
      </c>
      <c r="S230" s="286">
        <v>150</v>
      </c>
      <c r="T230" s="286">
        <v>150</v>
      </c>
      <c r="U230" s="287">
        <v>0</v>
      </c>
      <c r="V230" s="287">
        <v>0</v>
      </c>
      <c r="W230" s="287">
        <v>0</v>
      </c>
      <c r="X230" s="287"/>
    </row>
    <row r="231" spans="1:24" ht="264">
      <c r="A231" s="275">
        <v>606</v>
      </c>
      <c r="B231" s="24" t="s">
        <v>522</v>
      </c>
      <c r="C231" s="278">
        <v>401000016</v>
      </c>
      <c r="D231" s="279" t="s">
        <v>523</v>
      </c>
      <c r="E231" s="280" t="s">
        <v>550</v>
      </c>
      <c r="F231" s="281" t="s">
        <v>551</v>
      </c>
      <c r="G231" s="282">
        <v>41518</v>
      </c>
      <c r="H231" s="280" t="s">
        <v>526</v>
      </c>
      <c r="I231" s="281" t="s">
        <v>552</v>
      </c>
      <c r="J231" s="282">
        <v>41518</v>
      </c>
      <c r="K231" s="283" t="s">
        <v>528</v>
      </c>
      <c r="L231" s="281" t="s">
        <v>553</v>
      </c>
      <c r="M231" s="282">
        <v>41620</v>
      </c>
      <c r="N231" s="288" t="s">
        <v>229</v>
      </c>
      <c r="O231" s="288" t="s">
        <v>46</v>
      </c>
      <c r="P231" s="288" t="s">
        <v>556</v>
      </c>
      <c r="Q231" s="289" t="s">
        <v>149</v>
      </c>
      <c r="R231" s="284" t="s">
        <v>554</v>
      </c>
      <c r="S231" s="286">
        <v>33134.82</v>
      </c>
      <c r="T231" s="286">
        <v>33134.82</v>
      </c>
      <c r="U231" s="287">
        <v>35580.04</v>
      </c>
      <c r="V231" s="287">
        <v>13530.66</v>
      </c>
      <c r="W231" s="287">
        <v>13530.66</v>
      </c>
      <c r="X231" s="287"/>
    </row>
    <row r="232" spans="1:24" ht="264">
      <c r="A232" s="275">
        <v>606</v>
      </c>
      <c r="B232" s="24" t="s">
        <v>522</v>
      </c>
      <c r="C232" s="278">
        <v>401000016</v>
      </c>
      <c r="D232" s="279" t="s">
        <v>523</v>
      </c>
      <c r="E232" s="280" t="s">
        <v>550</v>
      </c>
      <c r="F232" s="281" t="s">
        <v>557</v>
      </c>
      <c r="G232" s="282">
        <v>41518</v>
      </c>
      <c r="H232" s="280" t="s">
        <v>526</v>
      </c>
      <c r="I232" s="281" t="s">
        <v>552</v>
      </c>
      <c r="J232" s="282">
        <v>41518</v>
      </c>
      <c r="K232" s="283" t="s">
        <v>528</v>
      </c>
      <c r="L232" s="281" t="s">
        <v>553</v>
      </c>
      <c r="M232" s="282">
        <v>41620</v>
      </c>
      <c r="N232" s="288" t="s">
        <v>229</v>
      </c>
      <c r="O232" s="288" t="s">
        <v>46</v>
      </c>
      <c r="P232" s="288" t="s">
        <v>558</v>
      </c>
      <c r="Q232" s="289" t="s">
        <v>559</v>
      </c>
      <c r="R232" s="284" t="s">
        <v>554</v>
      </c>
      <c r="S232" s="286">
        <v>1067.1099999999999</v>
      </c>
      <c r="T232" s="286">
        <v>1067.1099999999999</v>
      </c>
      <c r="U232" s="287">
        <v>0</v>
      </c>
      <c r="V232" s="287">
        <v>0</v>
      </c>
      <c r="W232" s="287">
        <v>0</v>
      </c>
      <c r="X232" s="287"/>
    </row>
    <row r="233" spans="1:24" ht="264">
      <c r="A233" s="275">
        <v>606</v>
      </c>
      <c r="B233" s="24" t="s">
        <v>522</v>
      </c>
      <c r="C233" s="278">
        <v>401000016</v>
      </c>
      <c r="D233" s="279" t="s">
        <v>523</v>
      </c>
      <c r="E233" s="280" t="s">
        <v>550</v>
      </c>
      <c r="F233" s="281" t="s">
        <v>557</v>
      </c>
      <c r="G233" s="282">
        <v>41518</v>
      </c>
      <c r="H233" s="280" t="s">
        <v>526</v>
      </c>
      <c r="I233" s="281" t="s">
        <v>552</v>
      </c>
      <c r="J233" s="282">
        <v>41518</v>
      </c>
      <c r="K233" s="283" t="s">
        <v>528</v>
      </c>
      <c r="L233" s="281" t="s">
        <v>553</v>
      </c>
      <c r="M233" s="282">
        <v>41620</v>
      </c>
      <c r="N233" s="288" t="s">
        <v>229</v>
      </c>
      <c r="O233" s="288" t="s">
        <v>46</v>
      </c>
      <c r="P233" s="288" t="s">
        <v>560</v>
      </c>
      <c r="Q233" s="289" t="s">
        <v>561</v>
      </c>
      <c r="R233" s="284" t="s">
        <v>554</v>
      </c>
      <c r="S233" s="286">
        <v>218.57</v>
      </c>
      <c r="T233" s="286">
        <v>218.57</v>
      </c>
      <c r="U233" s="287">
        <v>250</v>
      </c>
      <c r="V233" s="287">
        <v>0</v>
      </c>
      <c r="W233" s="287">
        <v>0</v>
      </c>
      <c r="X233" s="287"/>
    </row>
    <row r="234" spans="1:24" ht="264">
      <c r="A234" s="275">
        <v>606</v>
      </c>
      <c r="B234" s="24" t="s">
        <v>522</v>
      </c>
      <c r="C234" s="278">
        <v>401000016</v>
      </c>
      <c r="D234" s="279" t="s">
        <v>523</v>
      </c>
      <c r="E234" s="280" t="s">
        <v>562</v>
      </c>
      <c r="F234" s="281" t="s">
        <v>563</v>
      </c>
      <c r="G234" s="282" t="s">
        <v>564</v>
      </c>
      <c r="H234" s="280" t="s">
        <v>565</v>
      </c>
      <c r="I234" s="281" t="s">
        <v>566</v>
      </c>
      <c r="J234" s="282" t="s">
        <v>567</v>
      </c>
      <c r="K234" s="283" t="s">
        <v>568</v>
      </c>
      <c r="L234" s="281" t="s">
        <v>569</v>
      </c>
      <c r="M234" s="282" t="s">
        <v>570</v>
      </c>
      <c r="N234" s="288" t="s">
        <v>229</v>
      </c>
      <c r="O234" s="288" t="s">
        <v>46</v>
      </c>
      <c r="P234" s="288" t="s">
        <v>571</v>
      </c>
      <c r="Q234" s="289" t="s">
        <v>572</v>
      </c>
      <c r="R234" s="284" t="s">
        <v>554</v>
      </c>
      <c r="S234" s="286">
        <v>4259.25</v>
      </c>
      <c r="T234" s="286">
        <v>4241.75</v>
      </c>
      <c r="U234" s="287">
        <v>4161.07</v>
      </c>
      <c r="V234" s="287">
        <v>3797.14</v>
      </c>
      <c r="W234" s="287">
        <v>3797.14</v>
      </c>
      <c r="X234" s="287"/>
    </row>
    <row r="235" spans="1:24" ht="264">
      <c r="A235" s="275">
        <v>606</v>
      </c>
      <c r="B235" s="24" t="s">
        <v>522</v>
      </c>
      <c r="C235" s="278">
        <v>401000016</v>
      </c>
      <c r="D235" s="279" t="s">
        <v>523</v>
      </c>
      <c r="E235" s="280" t="s">
        <v>562</v>
      </c>
      <c r="F235" s="281" t="s">
        <v>563</v>
      </c>
      <c r="G235" s="282" t="s">
        <v>564</v>
      </c>
      <c r="H235" s="280" t="s">
        <v>565</v>
      </c>
      <c r="I235" s="281" t="s">
        <v>566</v>
      </c>
      <c r="J235" s="282" t="s">
        <v>567</v>
      </c>
      <c r="K235" s="283" t="s">
        <v>568</v>
      </c>
      <c r="L235" s="281" t="s">
        <v>569</v>
      </c>
      <c r="M235" s="282" t="s">
        <v>570</v>
      </c>
      <c r="N235" s="288" t="s">
        <v>229</v>
      </c>
      <c r="O235" s="288" t="s">
        <v>46</v>
      </c>
      <c r="P235" s="288" t="s">
        <v>571</v>
      </c>
      <c r="Q235" s="289" t="s">
        <v>572</v>
      </c>
      <c r="R235" s="284" t="s">
        <v>555</v>
      </c>
      <c r="S235" s="286">
        <v>116</v>
      </c>
      <c r="T235" s="286">
        <v>116</v>
      </c>
      <c r="U235" s="287">
        <v>98.5</v>
      </c>
      <c r="V235" s="287">
        <v>98.5</v>
      </c>
      <c r="W235" s="287">
        <v>98.5</v>
      </c>
      <c r="X235" s="287"/>
    </row>
    <row r="236" spans="1:24" ht="264">
      <c r="A236" s="275">
        <v>606</v>
      </c>
      <c r="B236" s="24" t="s">
        <v>522</v>
      </c>
      <c r="C236" s="278">
        <v>401000016</v>
      </c>
      <c r="D236" s="279" t="s">
        <v>523</v>
      </c>
      <c r="E236" s="280" t="s">
        <v>573</v>
      </c>
      <c r="F236" s="281" t="s">
        <v>574</v>
      </c>
      <c r="G236" s="282" t="s">
        <v>575</v>
      </c>
      <c r="H236" s="280" t="s">
        <v>576</v>
      </c>
      <c r="I236" s="281" t="s">
        <v>577</v>
      </c>
      <c r="J236" s="282" t="s">
        <v>578</v>
      </c>
      <c r="K236" s="283" t="s">
        <v>528</v>
      </c>
      <c r="L236" s="281" t="s">
        <v>553</v>
      </c>
      <c r="M236" s="282">
        <v>41620</v>
      </c>
      <c r="N236" s="288" t="s">
        <v>229</v>
      </c>
      <c r="O236" s="288" t="s">
        <v>46</v>
      </c>
      <c r="P236" s="288" t="s">
        <v>579</v>
      </c>
      <c r="Q236" s="289" t="s">
        <v>580</v>
      </c>
      <c r="R236" s="284" t="s">
        <v>554</v>
      </c>
      <c r="S236" s="286">
        <v>2423.25</v>
      </c>
      <c r="T236" s="286">
        <v>2423.25</v>
      </c>
      <c r="U236" s="287">
        <v>0</v>
      </c>
      <c r="V236" s="287">
        <v>5077.74</v>
      </c>
      <c r="W236" s="287">
        <v>5077.74</v>
      </c>
      <c r="X236" s="287"/>
    </row>
    <row r="237" spans="1:24" ht="264">
      <c r="A237" s="275">
        <v>606</v>
      </c>
      <c r="B237" s="24" t="s">
        <v>522</v>
      </c>
      <c r="C237" s="278">
        <v>401000016</v>
      </c>
      <c r="D237" s="279" t="s">
        <v>523</v>
      </c>
      <c r="E237" s="280" t="s">
        <v>550</v>
      </c>
      <c r="F237" s="281" t="s">
        <v>581</v>
      </c>
      <c r="G237" s="282">
        <v>41518</v>
      </c>
      <c r="H237" s="280" t="s">
        <v>526</v>
      </c>
      <c r="I237" s="281" t="s">
        <v>552</v>
      </c>
      <c r="J237" s="282">
        <v>41518</v>
      </c>
      <c r="K237" s="283" t="s">
        <v>528</v>
      </c>
      <c r="L237" s="281" t="s">
        <v>582</v>
      </c>
      <c r="M237" s="282">
        <v>41620</v>
      </c>
      <c r="N237" s="288" t="s">
        <v>229</v>
      </c>
      <c r="O237" s="288" t="s">
        <v>47</v>
      </c>
      <c r="P237" s="288" t="s">
        <v>535</v>
      </c>
      <c r="Q237" s="289" t="s">
        <v>149</v>
      </c>
      <c r="R237" s="284" t="s">
        <v>554</v>
      </c>
      <c r="S237" s="286">
        <v>3346.7</v>
      </c>
      <c r="T237" s="286">
        <v>3346.7</v>
      </c>
      <c r="U237" s="287">
        <v>3997.75</v>
      </c>
      <c r="V237" s="287">
        <v>3997.75</v>
      </c>
      <c r="W237" s="287">
        <v>3997.75</v>
      </c>
      <c r="X237" s="287"/>
    </row>
    <row r="238" spans="1:24" ht="264">
      <c r="A238" s="275">
        <v>606</v>
      </c>
      <c r="B238" s="24" t="s">
        <v>522</v>
      </c>
      <c r="C238" s="278">
        <v>401000016</v>
      </c>
      <c r="D238" s="279" t="s">
        <v>523</v>
      </c>
      <c r="E238" s="280" t="s">
        <v>550</v>
      </c>
      <c r="F238" s="281" t="s">
        <v>581</v>
      </c>
      <c r="G238" s="282">
        <v>41518</v>
      </c>
      <c r="H238" s="280" t="s">
        <v>526</v>
      </c>
      <c r="I238" s="281" t="s">
        <v>552</v>
      </c>
      <c r="J238" s="282">
        <v>41518</v>
      </c>
      <c r="K238" s="283" t="s">
        <v>528</v>
      </c>
      <c r="L238" s="281" t="s">
        <v>582</v>
      </c>
      <c r="M238" s="282">
        <v>41620</v>
      </c>
      <c r="N238" s="288" t="s">
        <v>229</v>
      </c>
      <c r="O238" s="288" t="s">
        <v>47</v>
      </c>
      <c r="P238" s="288" t="s">
        <v>535</v>
      </c>
      <c r="Q238" s="289" t="s">
        <v>149</v>
      </c>
      <c r="R238" s="284" t="s">
        <v>555</v>
      </c>
      <c r="S238" s="286">
        <v>1924.78</v>
      </c>
      <c r="T238" s="286">
        <v>1924.78</v>
      </c>
      <c r="U238" s="287">
        <v>0</v>
      </c>
      <c r="V238" s="287">
        <v>0</v>
      </c>
      <c r="W238" s="287">
        <v>0</v>
      </c>
      <c r="X238" s="287"/>
    </row>
    <row r="239" spans="1:24" ht="264">
      <c r="A239" s="275">
        <v>606</v>
      </c>
      <c r="B239" s="24" t="s">
        <v>522</v>
      </c>
      <c r="C239" s="278">
        <v>401000016</v>
      </c>
      <c r="D239" s="279" t="s">
        <v>523</v>
      </c>
      <c r="E239" s="280" t="s">
        <v>550</v>
      </c>
      <c r="F239" s="281" t="s">
        <v>581</v>
      </c>
      <c r="G239" s="282">
        <v>41518</v>
      </c>
      <c r="H239" s="280" t="s">
        <v>526</v>
      </c>
      <c r="I239" s="281" t="s">
        <v>552</v>
      </c>
      <c r="J239" s="282">
        <v>41518</v>
      </c>
      <c r="K239" s="283" t="s">
        <v>528</v>
      </c>
      <c r="L239" s="281" t="s">
        <v>582</v>
      </c>
      <c r="M239" s="282">
        <v>41620</v>
      </c>
      <c r="N239" s="288" t="s">
        <v>229</v>
      </c>
      <c r="O239" s="288" t="s">
        <v>47</v>
      </c>
      <c r="P239" s="288" t="s">
        <v>556</v>
      </c>
      <c r="Q239" s="289" t="s">
        <v>149</v>
      </c>
      <c r="R239" s="284" t="s">
        <v>554</v>
      </c>
      <c r="S239" s="286">
        <v>51098.86</v>
      </c>
      <c r="T239" s="286">
        <v>51004.69</v>
      </c>
      <c r="U239" s="287">
        <v>11338.2</v>
      </c>
      <c r="V239" s="287">
        <v>4000</v>
      </c>
      <c r="W239" s="287">
        <v>4000</v>
      </c>
      <c r="X239" s="287"/>
    </row>
    <row r="240" spans="1:24" ht="264">
      <c r="A240" s="275">
        <v>606</v>
      </c>
      <c r="B240" s="24" t="s">
        <v>522</v>
      </c>
      <c r="C240" s="278">
        <v>401000016</v>
      </c>
      <c r="D240" s="279" t="s">
        <v>523</v>
      </c>
      <c r="E240" s="280" t="s">
        <v>550</v>
      </c>
      <c r="F240" s="281" t="s">
        <v>583</v>
      </c>
      <c r="G240" s="282">
        <v>41518</v>
      </c>
      <c r="H240" s="280" t="s">
        <v>526</v>
      </c>
      <c r="I240" s="281" t="s">
        <v>584</v>
      </c>
      <c r="J240" s="282">
        <v>41518</v>
      </c>
      <c r="K240" s="283" t="s">
        <v>528</v>
      </c>
      <c r="L240" s="281" t="s">
        <v>585</v>
      </c>
      <c r="M240" s="282">
        <v>41620</v>
      </c>
      <c r="N240" s="288" t="s">
        <v>229</v>
      </c>
      <c r="O240" s="288" t="s">
        <v>47</v>
      </c>
      <c r="P240" s="288" t="s">
        <v>586</v>
      </c>
      <c r="Q240" s="289" t="s">
        <v>289</v>
      </c>
      <c r="R240" s="284" t="s">
        <v>554</v>
      </c>
      <c r="S240" s="286">
        <v>200</v>
      </c>
      <c r="T240" s="286">
        <v>200</v>
      </c>
      <c r="U240" s="287">
        <v>263.5</v>
      </c>
      <c r="V240" s="287">
        <v>237.15</v>
      </c>
      <c r="W240" s="287">
        <v>237.15</v>
      </c>
      <c r="X240" s="287"/>
    </row>
    <row r="241" spans="1:24" ht="264">
      <c r="A241" s="275">
        <v>606</v>
      </c>
      <c r="B241" s="24" t="s">
        <v>522</v>
      </c>
      <c r="C241" s="278">
        <v>401000016</v>
      </c>
      <c r="D241" s="279" t="s">
        <v>523</v>
      </c>
      <c r="E241" s="280" t="s">
        <v>550</v>
      </c>
      <c r="F241" s="281" t="s">
        <v>583</v>
      </c>
      <c r="G241" s="282">
        <v>41518</v>
      </c>
      <c r="H241" s="280" t="s">
        <v>526</v>
      </c>
      <c r="I241" s="281" t="s">
        <v>584</v>
      </c>
      <c r="J241" s="282">
        <v>41518</v>
      </c>
      <c r="K241" s="283" t="s">
        <v>528</v>
      </c>
      <c r="L241" s="281" t="s">
        <v>585</v>
      </c>
      <c r="M241" s="282">
        <v>41620</v>
      </c>
      <c r="N241" s="288" t="s">
        <v>229</v>
      </c>
      <c r="O241" s="288" t="s">
        <v>47</v>
      </c>
      <c r="P241" s="288" t="s">
        <v>587</v>
      </c>
      <c r="Q241" s="289" t="s">
        <v>588</v>
      </c>
      <c r="R241" s="284" t="s">
        <v>554</v>
      </c>
      <c r="S241" s="286">
        <v>2142.42</v>
      </c>
      <c r="T241" s="286">
        <v>2142.42</v>
      </c>
      <c r="U241" s="287">
        <v>1972</v>
      </c>
      <c r="V241" s="287">
        <v>1774.8</v>
      </c>
      <c r="W241" s="287">
        <v>1774.8</v>
      </c>
      <c r="X241" s="287"/>
    </row>
    <row r="242" spans="1:24" ht="264">
      <c r="A242" s="275">
        <v>606</v>
      </c>
      <c r="B242" s="24" t="s">
        <v>522</v>
      </c>
      <c r="C242" s="278">
        <v>401000016</v>
      </c>
      <c r="D242" s="279" t="s">
        <v>523</v>
      </c>
      <c r="E242" s="280" t="s">
        <v>550</v>
      </c>
      <c r="F242" s="281" t="s">
        <v>583</v>
      </c>
      <c r="G242" s="282">
        <v>41518</v>
      </c>
      <c r="H242" s="280" t="s">
        <v>526</v>
      </c>
      <c r="I242" s="281" t="s">
        <v>584</v>
      </c>
      <c r="J242" s="282">
        <v>41518</v>
      </c>
      <c r="K242" s="283" t="s">
        <v>528</v>
      </c>
      <c r="L242" s="281" t="s">
        <v>585</v>
      </c>
      <c r="M242" s="282">
        <v>41620</v>
      </c>
      <c r="N242" s="288" t="s">
        <v>229</v>
      </c>
      <c r="O242" s="288" t="s">
        <v>47</v>
      </c>
      <c r="P242" s="288" t="s">
        <v>587</v>
      </c>
      <c r="Q242" s="289" t="s">
        <v>588</v>
      </c>
      <c r="R242" s="284" t="s">
        <v>555</v>
      </c>
      <c r="S242" s="286">
        <v>154.47</v>
      </c>
      <c r="T242" s="286">
        <v>154.47</v>
      </c>
      <c r="U242" s="287">
        <v>0</v>
      </c>
      <c r="V242" s="287">
        <v>0</v>
      </c>
      <c r="W242" s="287">
        <v>0</v>
      </c>
      <c r="X242" s="287"/>
    </row>
    <row r="243" spans="1:24" ht="264">
      <c r="A243" s="275">
        <v>606</v>
      </c>
      <c r="B243" s="24" t="s">
        <v>522</v>
      </c>
      <c r="C243" s="278">
        <v>401000016</v>
      </c>
      <c r="D243" s="279" t="s">
        <v>523</v>
      </c>
      <c r="E243" s="280" t="s">
        <v>589</v>
      </c>
      <c r="F243" s="281" t="s">
        <v>590</v>
      </c>
      <c r="G243" s="282" t="s">
        <v>591</v>
      </c>
      <c r="H243" s="280" t="s">
        <v>592</v>
      </c>
      <c r="I243" s="281" t="s">
        <v>593</v>
      </c>
      <c r="J243" s="282" t="s">
        <v>594</v>
      </c>
      <c r="K243" s="296" t="s">
        <v>595</v>
      </c>
      <c r="L243" s="281" t="s">
        <v>596</v>
      </c>
      <c r="M243" s="282" t="s">
        <v>570</v>
      </c>
      <c r="N243" s="288" t="s">
        <v>229</v>
      </c>
      <c r="O243" s="288" t="s">
        <v>47</v>
      </c>
      <c r="P243" s="288" t="s">
        <v>571</v>
      </c>
      <c r="Q243" s="297" t="s">
        <v>597</v>
      </c>
      <c r="R243" s="284" t="s">
        <v>554</v>
      </c>
      <c r="S243" s="286">
        <v>4401.3100000000004</v>
      </c>
      <c r="T243" s="286">
        <v>4401.3100000000004</v>
      </c>
      <c r="U243" s="287">
        <v>2927.36</v>
      </c>
      <c r="V243" s="287">
        <v>2627.36</v>
      </c>
      <c r="W243" s="287">
        <v>2627.36</v>
      </c>
      <c r="X243" s="287"/>
    </row>
    <row r="244" spans="1:24" ht="264">
      <c r="A244" s="275">
        <v>606</v>
      </c>
      <c r="B244" s="24" t="s">
        <v>522</v>
      </c>
      <c r="C244" s="278">
        <v>401000016</v>
      </c>
      <c r="D244" s="279" t="s">
        <v>523</v>
      </c>
      <c r="E244" s="280" t="s">
        <v>589</v>
      </c>
      <c r="F244" s="281" t="s">
        <v>590</v>
      </c>
      <c r="G244" s="282" t="s">
        <v>591</v>
      </c>
      <c r="H244" s="280" t="s">
        <v>592</v>
      </c>
      <c r="I244" s="281" t="s">
        <v>593</v>
      </c>
      <c r="J244" s="282" t="s">
        <v>594</v>
      </c>
      <c r="K244" s="296" t="s">
        <v>595</v>
      </c>
      <c r="L244" s="281" t="s">
        <v>596</v>
      </c>
      <c r="M244" s="282" t="s">
        <v>570</v>
      </c>
      <c r="N244" s="288" t="s">
        <v>229</v>
      </c>
      <c r="O244" s="288" t="s">
        <v>47</v>
      </c>
      <c r="P244" s="288" t="s">
        <v>571</v>
      </c>
      <c r="Q244" s="297" t="s">
        <v>597</v>
      </c>
      <c r="R244" s="284" t="s">
        <v>555</v>
      </c>
      <c r="S244" s="286">
        <v>330.58</v>
      </c>
      <c r="T244" s="286">
        <v>330.58</v>
      </c>
      <c r="U244" s="287">
        <v>148.69999999999999</v>
      </c>
      <c r="V244" s="287">
        <v>148.69999999999999</v>
      </c>
      <c r="W244" s="287">
        <v>148.69999999999999</v>
      </c>
      <c r="X244" s="287"/>
    </row>
    <row r="245" spans="1:24" ht="264">
      <c r="A245" s="275">
        <v>606</v>
      </c>
      <c r="B245" s="24" t="s">
        <v>522</v>
      </c>
      <c r="C245" s="278">
        <v>401000016</v>
      </c>
      <c r="D245" s="279" t="s">
        <v>523</v>
      </c>
      <c r="E245" s="280" t="s">
        <v>550</v>
      </c>
      <c r="F245" s="281" t="s">
        <v>598</v>
      </c>
      <c r="G245" s="282">
        <v>41518</v>
      </c>
      <c r="H245" s="280" t="s">
        <v>526</v>
      </c>
      <c r="I245" s="281" t="s">
        <v>599</v>
      </c>
      <c r="J245" s="282">
        <v>41518</v>
      </c>
      <c r="K245" s="283" t="s">
        <v>528</v>
      </c>
      <c r="L245" s="281" t="s">
        <v>600</v>
      </c>
      <c r="M245" s="282">
        <v>41620</v>
      </c>
      <c r="N245" s="288" t="s">
        <v>229</v>
      </c>
      <c r="O245" s="288" t="s">
        <v>47</v>
      </c>
      <c r="P245" s="288" t="s">
        <v>601</v>
      </c>
      <c r="Q245" s="289" t="s">
        <v>602</v>
      </c>
      <c r="R245" s="284" t="s">
        <v>554</v>
      </c>
      <c r="S245" s="286">
        <v>0</v>
      </c>
      <c r="T245" s="286">
        <v>0</v>
      </c>
      <c r="U245" s="287">
        <v>102</v>
      </c>
      <c r="V245" s="287">
        <v>91.8</v>
      </c>
      <c r="W245" s="287">
        <v>91.8</v>
      </c>
      <c r="X245" s="287"/>
    </row>
    <row r="246" spans="1:24" ht="264">
      <c r="A246" s="275">
        <v>606</v>
      </c>
      <c r="B246" s="24" t="s">
        <v>522</v>
      </c>
      <c r="C246" s="278">
        <v>401000016</v>
      </c>
      <c r="D246" s="279" t="s">
        <v>523</v>
      </c>
      <c r="E246" s="280" t="s">
        <v>589</v>
      </c>
      <c r="F246" s="281" t="s">
        <v>603</v>
      </c>
      <c r="G246" s="282" t="s">
        <v>591</v>
      </c>
      <c r="H246" s="280" t="s">
        <v>592</v>
      </c>
      <c r="I246" s="281" t="s">
        <v>593</v>
      </c>
      <c r="J246" s="282" t="s">
        <v>594</v>
      </c>
      <c r="K246" s="296" t="s">
        <v>595</v>
      </c>
      <c r="L246" s="281" t="s">
        <v>596</v>
      </c>
      <c r="M246" s="282" t="s">
        <v>570</v>
      </c>
      <c r="N246" s="288" t="s">
        <v>229</v>
      </c>
      <c r="O246" s="288" t="s">
        <v>50</v>
      </c>
      <c r="P246" s="288" t="s">
        <v>571</v>
      </c>
      <c r="Q246" s="289" t="s">
        <v>572</v>
      </c>
      <c r="R246" s="284" t="s">
        <v>554</v>
      </c>
      <c r="S246" s="286">
        <v>0</v>
      </c>
      <c r="T246" s="286">
        <v>0</v>
      </c>
      <c r="U246" s="287">
        <v>286.89999999999998</v>
      </c>
      <c r="V246" s="287">
        <v>243.9</v>
      </c>
      <c r="W246" s="287">
        <v>243.9</v>
      </c>
      <c r="X246" s="287"/>
    </row>
    <row r="247" spans="1:24" ht="264">
      <c r="A247" s="275">
        <v>606</v>
      </c>
      <c r="B247" s="24" t="s">
        <v>522</v>
      </c>
      <c r="C247" s="278">
        <v>401000016</v>
      </c>
      <c r="D247" s="279" t="s">
        <v>523</v>
      </c>
      <c r="E247" s="280" t="s">
        <v>589</v>
      </c>
      <c r="F247" s="281" t="s">
        <v>603</v>
      </c>
      <c r="G247" s="282" t="s">
        <v>591</v>
      </c>
      <c r="H247" s="280" t="s">
        <v>592</v>
      </c>
      <c r="I247" s="281" t="s">
        <v>593</v>
      </c>
      <c r="J247" s="282" t="s">
        <v>594</v>
      </c>
      <c r="K247" s="296" t="s">
        <v>595</v>
      </c>
      <c r="L247" s="281" t="s">
        <v>596</v>
      </c>
      <c r="M247" s="282" t="s">
        <v>570</v>
      </c>
      <c r="N247" s="288" t="s">
        <v>229</v>
      </c>
      <c r="O247" s="288" t="s">
        <v>50</v>
      </c>
      <c r="P247" s="288" t="s">
        <v>571</v>
      </c>
      <c r="Q247" s="289" t="s">
        <v>572</v>
      </c>
      <c r="R247" s="284" t="s">
        <v>555</v>
      </c>
      <c r="S247" s="286">
        <v>0</v>
      </c>
      <c r="T247" s="286">
        <v>0</v>
      </c>
      <c r="U247" s="287">
        <v>58.6</v>
      </c>
      <c r="V247" s="287">
        <v>58.6</v>
      </c>
      <c r="W247" s="287">
        <v>58.6</v>
      </c>
      <c r="X247" s="287"/>
    </row>
    <row r="248" spans="1:24" ht="264">
      <c r="A248" s="275">
        <v>606</v>
      </c>
      <c r="B248" s="24" t="s">
        <v>522</v>
      </c>
      <c r="C248" s="278">
        <v>401000016</v>
      </c>
      <c r="D248" s="279" t="s">
        <v>523</v>
      </c>
      <c r="E248" s="280" t="s">
        <v>550</v>
      </c>
      <c r="F248" s="281" t="s">
        <v>551</v>
      </c>
      <c r="G248" s="282">
        <v>41518</v>
      </c>
      <c r="H248" s="280" t="s">
        <v>526</v>
      </c>
      <c r="I248" s="281" t="s">
        <v>584</v>
      </c>
      <c r="J248" s="282">
        <v>41518</v>
      </c>
      <c r="K248" s="283" t="s">
        <v>528</v>
      </c>
      <c r="L248" s="281" t="s">
        <v>604</v>
      </c>
      <c r="M248" s="282">
        <v>41620</v>
      </c>
      <c r="N248" s="288" t="s">
        <v>229</v>
      </c>
      <c r="O248" s="288" t="s">
        <v>229</v>
      </c>
      <c r="P248" s="288" t="s">
        <v>605</v>
      </c>
      <c r="Q248" s="289" t="s">
        <v>606</v>
      </c>
      <c r="R248" s="284" t="s">
        <v>554</v>
      </c>
      <c r="S248" s="286">
        <v>16507.03</v>
      </c>
      <c r="T248" s="286">
        <v>16506.71</v>
      </c>
      <c r="U248" s="287">
        <v>17867.37</v>
      </c>
      <c r="V248" s="287">
        <v>17867.37</v>
      </c>
      <c r="W248" s="287">
        <v>17867.37</v>
      </c>
      <c r="X248" s="287"/>
    </row>
    <row r="249" spans="1:24" ht="264">
      <c r="A249" s="275">
        <v>606</v>
      </c>
      <c r="B249" s="24" t="s">
        <v>522</v>
      </c>
      <c r="C249" s="278">
        <v>401000016</v>
      </c>
      <c r="D249" s="279" t="s">
        <v>523</v>
      </c>
      <c r="E249" s="280" t="s">
        <v>550</v>
      </c>
      <c r="F249" s="281" t="s">
        <v>551</v>
      </c>
      <c r="G249" s="282">
        <v>41518</v>
      </c>
      <c r="H249" s="280" t="s">
        <v>526</v>
      </c>
      <c r="I249" s="281" t="s">
        <v>584</v>
      </c>
      <c r="J249" s="282">
        <v>41518</v>
      </c>
      <c r="K249" s="283" t="s">
        <v>528</v>
      </c>
      <c r="L249" s="281" t="s">
        <v>604</v>
      </c>
      <c r="M249" s="282">
        <v>41620</v>
      </c>
      <c r="N249" s="288" t="s">
        <v>229</v>
      </c>
      <c r="O249" s="288" t="s">
        <v>229</v>
      </c>
      <c r="P249" s="288" t="s">
        <v>605</v>
      </c>
      <c r="Q249" s="289" t="s">
        <v>606</v>
      </c>
      <c r="R249" s="284" t="s">
        <v>555</v>
      </c>
      <c r="S249" s="286">
        <v>1254.6400000000001</v>
      </c>
      <c r="T249" s="286">
        <v>1254.6400000000001</v>
      </c>
      <c r="U249" s="287">
        <v>0</v>
      </c>
      <c r="V249" s="287">
        <v>0</v>
      </c>
      <c r="W249" s="287">
        <v>0</v>
      </c>
      <c r="X249" s="287"/>
    </row>
    <row r="250" spans="1:24" ht="264">
      <c r="A250" s="275">
        <v>606</v>
      </c>
      <c r="B250" s="24" t="s">
        <v>522</v>
      </c>
      <c r="C250" s="278">
        <v>401000016</v>
      </c>
      <c r="D250" s="279" t="s">
        <v>523</v>
      </c>
      <c r="E250" s="280" t="s">
        <v>589</v>
      </c>
      <c r="F250" s="281" t="s">
        <v>603</v>
      </c>
      <c r="G250" s="282" t="s">
        <v>591</v>
      </c>
      <c r="H250" s="280" t="s">
        <v>592</v>
      </c>
      <c r="I250" s="281" t="s">
        <v>593</v>
      </c>
      <c r="J250" s="282" t="s">
        <v>594</v>
      </c>
      <c r="K250" s="296" t="s">
        <v>595</v>
      </c>
      <c r="L250" s="281" t="s">
        <v>596</v>
      </c>
      <c r="M250" s="282" t="s">
        <v>570</v>
      </c>
      <c r="N250" s="288" t="s">
        <v>229</v>
      </c>
      <c r="O250" s="288" t="s">
        <v>229</v>
      </c>
      <c r="P250" s="288" t="s">
        <v>571</v>
      </c>
      <c r="Q250" s="289" t="s">
        <v>572</v>
      </c>
      <c r="R250" s="284" t="s">
        <v>555</v>
      </c>
      <c r="S250" s="286">
        <v>42.4</v>
      </c>
      <c r="T250" s="286">
        <v>42.4</v>
      </c>
      <c r="U250" s="287">
        <v>115.2</v>
      </c>
      <c r="V250" s="287">
        <v>45.2</v>
      </c>
      <c r="W250" s="287">
        <v>45.2</v>
      </c>
      <c r="X250" s="287"/>
    </row>
    <row r="251" spans="1:24" ht="264">
      <c r="A251" s="275">
        <v>606</v>
      </c>
      <c r="B251" s="24" t="s">
        <v>522</v>
      </c>
      <c r="C251" s="278">
        <v>401000016</v>
      </c>
      <c r="D251" s="279" t="s">
        <v>523</v>
      </c>
      <c r="E251" s="280" t="s">
        <v>550</v>
      </c>
      <c r="F251" s="281" t="s">
        <v>551</v>
      </c>
      <c r="G251" s="282">
        <v>41518</v>
      </c>
      <c r="H251" s="280" t="s">
        <v>526</v>
      </c>
      <c r="I251" s="281" t="s">
        <v>584</v>
      </c>
      <c r="J251" s="282">
        <v>41518</v>
      </c>
      <c r="K251" s="283" t="s">
        <v>528</v>
      </c>
      <c r="L251" s="281" t="s">
        <v>607</v>
      </c>
      <c r="M251" s="282">
        <v>41620</v>
      </c>
      <c r="N251" s="288" t="s">
        <v>229</v>
      </c>
      <c r="O251" s="288" t="s">
        <v>548</v>
      </c>
      <c r="P251" s="288" t="s">
        <v>608</v>
      </c>
      <c r="Q251" s="289" t="s">
        <v>609</v>
      </c>
      <c r="R251" s="284" t="s">
        <v>554</v>
      </c>
      <c r="S251" s="286">
        <v>4023.65</v>
      </c>
      <c r="T251" s="286">
        <v>4023.65</v>
      </c>
      <c r="U251" s="287">
        <v>4183.5</v>
      </c>
      <c r="V251" s="287">
        <v>3583.5</v>
      </c>
      <c r="W251" s="287">
        <v>3583.5</v>
      </c>
      <c r="X251" s="287"/>
    </row>
    <row r="252" spans="1:24" ht="264">
      <c r="A252" s="275">
        <v>606</v>
      </c>
      <c r="B252" s="24" t="s">
        <v>522</v>
      </c>
      <c r="C252" s="278">
        <v>401000016</v>
      </c>
      <c r="D252" s="279" t="s">
        <v>523</v>
      </c>
      <c r="E252" s="280" t="s">
        <v>550</v>
      </c>
      <c r="F252" s="281" t="s">
        <v>551</v>
      </c>
      <c r="G252" s="282">
        <v>41518</v>
      </c>
      <c r="H252" s="280" t="s">
        <v>526</v>
      </c>
      <c r="I252" s="281" t="s">
        <v>584</v>
      </c>
      <c r="J252" s="282">
        <v>41518</v>
      </c>
      <c r="K252" s="283" t="s">
        <v>528</v>
      </c>
      <c r="L252" s="281" t="s">
        <v>607</v>
      </c>
      <c r="M252" s="282">
        <v>41620</v>
      </c>
      <c r="N252" s="288" t="s">
        <v>229</v>
      </c>
      <c r="O252" s="288" t="s">
        <v>548</v>
      </c>
      <c r="P252" s="288" t="s">
        <v>608</v>
      </c>
      <c r="Q252" s="289" t="s">
        <v>609</v>
      </c>
      <c r="R252" s="284" t="s">
        <v>555</v>
      </c>
      <c r="S252" s="286">
        <v>590.29</v>
      </c>
      <c r="T252" s="286">
        <v>590.29</v>
      </c>
      <c r="U252" s="287">
        <v>345.29</v>
      </c>
      <c r="V252" s="287">
        <v>345.29</v>
      </c>
      <c r="W252" s="287">
        <v>345.29</v>
      </c>
      <c r="X252" s="287"/>
    </row>
    <row r="253" spans="1:24" ht="264">
      <c r="A253" s="275">
        <v>606</v>
      </c>
      <c r="B253" s="24" t="s">
        <v>522</v>
      </c>
      <c r="C253" s="278">
        <v>401000016</v>
      </c>
      <c r="D253" s="279" t="s">
        <v>523</v>
      </c>
      <c r="E253" s="280" t="s">
        <v>589</v>
      </c>
      <c r="F253" s="281" t="s">
        <v>603</v>
      </c>
      <c r="G253" s="282" t="s">
        <v>591</v>
      </c>
      <c r="H253" s="280" t="s">
        <v>592</v>
      </c>
      <c r="I253" s="281" t="s">
        <v>593</v>
      </c>
      <c r="J253" s="282" t="s">
        <v>594</v>
      </c>
      <c r="K253" s="296" t="s">
        <v>595</v>
      </c>
      <c r="L253" s="281" t="s">
        <v>596</v>
      </c>
      <c r="M253" s="282" t="s">
        <v>570</v>
      </c>
      <c r="N253" s="288" t="s">
        <v>229</v>
      </c>
      <c r="O253" s="288" t="s">
        <v>548</v>
      </c>
      <c r="P253" s="288" t="s">
        <v>571</v>
      </c>
      <c r="Q253" s="289" t="s">
        <v>572</v>
      </c>
      <c r="R253" s="284" t="s">
        <v>554</v>
      </c>
      <c r="S253" s="286">
        <v>108.5</v>
      </c>
      <c r="T253" s="286">
        <v>108.5</v>
      </c>
      <c r="U253" s="287">
        <v>73</v>
      </c>
      <c r="V253" s="287">
        <v>63</v>
      </c>
      <c r="W253" s="287">
        <v>63</v>
      </c>
      <c r="X253" s="287"/>
    </row>
    <row r="254" spans="1:24" ht="264">
      <c r="A254" s="275">
        <v>606</v>
      </c>
      <c r="B254" s="24" t="s">
        <v>522</v>
      </c>
      <c r="C254" s="278" t="s">
        <v>610</v>
      </c>
      <c r="D254" s="279" t="s">
        <v>523</v>
      </c>
      <c r="E254" s="280" t="s">
        <v>524</v>
      </c>
      <c r="F254" s="281" t="s">
        <v>611</v>
      </c>
      <c r="G254" s="282">
        <v>41518</v>
      </c>
      <c r="H254" s="280" t="s">
        <v>526</v>
      </c>
      <c r="I254" s="281" t="s">
        <v>612</v>
      </c>
      <c r="J254" s="282">
        <v>41518</v>
      </c>
      <c r="K254" s="296" t="s">
        <v>613</v>
      </c>
      <c r="L254" s="281" t="s">
        <v>614</v>
      </c>
      <c r="M254" s="282">
        <v>41620</v>
      </c>
      <c r="N254" s="284" t="s">
        <v>229</v>
      </c>
      <c r="O254" s="284" t="s">
        <v>47</v>
      </c>
      <c r="P254" s="284" t="s">
        <v>535</v>
      </c>
      <c r="Q254" s="285" t="s">
        <v>149</v>
      </c>
      <c r="R254" s="284" t="s">
        <v>615</v>
      </c>
      <c r="S254" s="286">
        <v>1151.68</v>
      </c>
      <c r="T254" s="286">
        <v>1151.68</v>
      </c>
      <c r="U254" s="287">
        <v>1229.44</v>
      </c>
      <c r="V254" s="286">
        <v>1229.44</v>
      </c>
      <c r="W254" s="286">
        <v>1229.44</v>
      </c>
      <c r="X254" s="286"/>
    </row>
    <row r="255" spans="1:24" ht="264">
      <c r="A255" s="275">
        <v>606</v>
      </c>
      <c r="B255" s="24" t="s">
        <v>522</v>
      </c>
      <c r="C255" s="278" t="s">
        <v>610</v>
      </c>
      <c r="D255" s="279" t="s">
        <v>523</v>
      </c>
      <c r="E255" s="280" t="s">
        <v>524</v>
      </c>
      <c r="F255" s="281" t="s">
        <v>611</v>
      </c>
      <c r="G255" s="282">
        <v>41518</v>
      </c>
      <c r="H255" s="280" t="s">
        <v>526</v>
      </c>
      <c r="I255" s="281" t="s">
        <v>612</v>
      </c>
      <c r="J255" s="282">
        <v>41518</v>
      </c>
      <c r="K255" s="296" t="s">
        <v>613</v>
      </c>
      <c r="L255" s="281" t="s">
        <v>614</v>
      </c>
      <c r="M255" s="282">
        <v>41620</v>
      </c>
      <c r="N255" s="288" t="s">
        <v>229</v>
      </c>
      <c r="O255" s="288" t="s">
        <v>47</v>
      </c>
      <c r="P255" s="288" t="s">
        <v>535</v>
      </c>
      <c r="Q255" s="289" t="s">
        <v>149</v>
      </c>
      <c r="R255" s="284" t="s">
        <v>616</v>
      </c>
      <c r="S255" s="286">
        <v>348.68</v>
      </c>
      <c r="T255" s="286">
        <v>348.68</v>
      </c>
      <c r="U255" s="287">
        <v>372.17</v>
      </c>
      <c r="V255" s="287">
        <v>372.17</v>
      </c>
      <c r="W255" s="287">
        <v>372.17</v>
      </c>
      <c r="X255" s="287"/>
    </row>
    <row r="256" spans="1:24" ht="264">
      <c r="A256" s="275">
        <v>606</v>
      </c>
      <c r="B256" s="24" t="s">
        <v>522</v>
      </c>
      <c r="C256" s="278" t="s">
        <v>610</v>
      </c>
      <c r="D256" s="279" t="s">
        <v>523</v>
      </c>
      <c r="E256" s="280" t="s">
        <v>524</v>
      </c>
      <c r="F256" s="281" t="s">
        <v>611</v>
      </c>
      <c r="G256" s="282">
        <v>41518</v>
      </c>
      <c r="H256" s="280" t="s">
        <v>526</v>
      </c>
      <c r="I256" s="281" t="s">
        <v>612</v>
      </c>
      <c r="J256" s="282">
        <v>41518</v>
      </c>
      <c r="K256" s="296" t="s">
        <v>613</v>
      </c>
      <c r="L256" s="281" t="s">
        <v>614</v>
      </c>
      <c r="M256" s="282">
        <v>41620</v>
      </c>
      <c r="N256" s="288" t="s">
        <v>229</v>
      </c>
      <c r="O256" s="288" t="s">
        <v>47</v>
      </c>
      <c r="P256" s="288" t="s">
        <v>535</v>
      </c>
      <c r="Q256" s="289" t="s">
        <v>149</v>
      </c>
      <c r="R256" s="284" t="s">
        <v>39</v>
      </c>
      <c r="S256" s="286">
        <v>74.7</v>
      </c>
      <c r="T256" s="286">
        <v>48.54</v>
      </c>
      <c r="U256" s="287">
        <v>70</v>
      </c>
      <c r="V256" s="287">
        <v>70</v>
      </c>
      <c r="W256" s="287">
        <v>70</v>
      </c>
      <c r="X256" s="287"/>
    </row>
    <row r="257" spans="1:24" ht="264">
      <c r="A257" s="275">
        <v>606</v>
      </c>
      <c r="B257" s="24" t="s">
        <v>522</v>
      </c>
      <c r="C257" s="278" t="s">
        <v>610</v>
      </c>
      <c r="D257" s="279" t="s">
        <v>523</v>
      </c>
      <c r="E257" s="280" t="s">
        <v>524</v>
      </c>
      <c r="F257" s="281" t="s">
        <v>611</v>
      </c>
      <c r="G257" s="282">
        <v>41518</v>
      </c>
      <c r="H257" s="280" t="s">
        <v>526</v>
      </c>
      <c r="I257" s="281" t="s">
        <v>612</v>
      </c>
      <c r="J257" s="282">
        <v>41518</v>
      </c>
      <c r="K257" s="296" t="s">
        <v>613</v>
      </c>
      <c r="L257" s="281" t="s">
        <v>614</v>
      </c>
      <c r="M257" s="282">
        <v>41620</v>
      </c>
      <c r="N257" s="288" t="s">
        <v>229</v>
      </c>
      <c r="O257" s="288" t="s">
        <v>47</v>
      </c>
      <c r="P257" s="288" t="s">
        <v>535</v>
      </c>
      <c r="Q257" s="289" t="s">
        <v>149</v>
      </c>
      <c r="R257" s="284" t="s">
        <v>41</v>
      </c>
      <c r="S257" s="286">
        <v>7.5</v>
      </c>
      <c r="T257" s="286">
        <v>7.5</v>
      </c>
      <c r="U257" s="287">
        <v>0</v>
      </c>
      <c r="V257" s="287">
        <v>0</v>
      </c>
      <c r="W257" s="287">
        <v>0</v>
      </c>
      <c r="X257" s="287"/>
    </row>
    <row r="258" spans="1:24" ht="264">
      <c r="A258" s="275">
        <v>606</v>
      </c>
      <c r="B258" s="24" t="s">
        <v>522</v>
      </c>
      <c r="C258" s="278" t="s">
        <v>610</v>
      </c>
      <c r="D258" s="279" t="s">
        <v>523</v>
      </c>
      <c r="E258" s="280" t="s">
        <v>524</v>
      </c>
      <c r="F258" s="281" t="s">
        <v>617</v>
      </c>
      <c r="G258" s="282">
        <v>41518</v>
      </c>
      <c r="H258" s="280" t="s">
        <v>526</v>
      </c>
      <c r="I258" s="281" t="s">
        <v>612</v>
      </c>
      <c r="J258" s="282">
        <v>41518</v>
      </c>
      <c r="K258" s="296" t="s">
        <v>613</v>
      </c>
      <c r="L258" s="281" t="s">
        <v>529</v>
      </c>
      <c r="M258" s="282">
        <v>41620</v>
      </c>
      <c r="N258" s="288" t="s">
        <v>229</v>
      </c>
      <c r="O258" s="288" t="s">
        <v>47</v>
      </c>
      <c r="P258" s="288" t="s">
        <v>536</v>
      </c>
      <c r="Q258" s="289" t="s">
        <v>515</v>
      </c>
      <c r="R258" s="284" t="s">
        <v>615</v>
      </c>
      <c r="S258" s="286">
        <v>38.880000000000003</v>
      </c>
      <c r="T258" s="286">
        <v>38.880000000000003</v>
      </c>
      <c r="U258" s="287">
        <v>0</v>
      </c>
      <c r="V258" s="287">
        <v>0</v>
      </c>
      <c r="W258" s="287">
        <v>0</v>
      </c>
      <c r="X258" s="287"/>
    </row>
    <row r="259" spans="1:24" ht="264">
      <c r="A259" s="275">
        <v>606</v>
      </c>
      <c r="B259" s="24" t="s">
        <v>522</v>
      </c>
      <c r="C259" s="290" t="s">
        <v>610</v>
      </c>
      <c r="D259" s="291" t="s">
        <v>523</v>
      </c>
      <c r="E259" s="280" t="s">
        <v>524</v>
      </c>
      <c r="F259" s="281" t="s">
        <v>617</v>
      </c>
      <c r="G259" s="282">
        <v>41518</v>
      </c>
      <c r="H259" s="280" t="s">
        <v>526</v>
      </c>
      <c r="I259" s="281" t="s">
        <v>612</v>
      </c>
      <c r="J259" s="282">
        <v>41518</v>
      </c>
      <c r="K259" s="296" t="s">
        <v>613</v>
      </c>
      <c r="L259" s="281" t="s">
        <v>529</v>
      </c>
      <c r="M259" s="294">
        <v>41620</v>
      </c>
      <c r="N259" s="288" t="s">
        <v>229</v>
      </c>
      <c r="O259" s="288" t="s">
        <v>47</v>
      </c>
      <c r="P259" s="288" t="s">
        <v>536</v>
      </c>
      <c r="Q259" s="289" t="s">
        <v>515</v>
      </c>
      <c r="R259" s="288" t="s">
        <v>616</v>
      </c>
      <c r="S259" s="286">
        <v>11.74</v>
      </c>
      <c r="T259" s="287">
        <v>11.74</v>
      </c>
      <c r="U259" s="287">
        <v>0</v>
      </c>
      <c r="V259" s="287">
        <v>0</v>
      </c>
      <c r="W259" s="287">
        <v>0</v>
      </c>
      <c r="X259" s="287"/>
    </row>
    <row r="260" spans="1:24" ht="264">
      <c r="A260" s="275">
        <v>606</v>
      </c>
      <c r="B260" s="24" t="s">
        <v>522</v>
      </c>
      <c r="C260" s="278" t="s">
        <v>610</v>
      </c>
      <c r="D260" s="279" t="s">
        <v>523</v>
      </c>
      <c r="E260" s="280" t="s">
        <v>524</v>
      </c>
      <c r="F260" s="281" t="s">
        <v>618</v>
      </c>
      <c r="G260" s="282">
        <v>41518</v>
      </c>
      <c r="H260" s="280" t="s">
        <v>526</v>
      </c>
      <c r="I260" s="281" t="s">
        <v>584</v>
      </c>
      <c r="J260" s="282">
        <v>41518</v>
      </c>
      <c r="K260" s="296" t="s">
        <v>613</v>
      </c>
      <c r="L260" s="281" t="s">
        <v>614</v>
      </c>
      <c r="M260" s="282">
        <v>41620</v>
      </c>
      <c r="N260" s="288" t="s">
        <v>229</v>
      </c>
      <c r="O260" s="288" t="s">
        <v>47</v>
      </c>
      <c r="P260" s="284" t="s">
        <v>619</v>
      </c>
      <c r="Q260" s="297" t="s">
        <v>597</v>
      </c>
      <c r="R260" s="284" t="s">
        <v>620</v>
      </c>
      <c r="S260" s="286">
        <v>0</v>
      </c>
      <c r="T260" s="286">
        <v>0</v>
      </c>
      <c r="U260" s="287">
        <v>3720</v>
      </c>
      <c r="V260" s="287">
        <v>6819.62</v>
      </c>
      <c r="W260" s="287">
        <v>0</v>
      </c>
      <c r="X260" s="287"/>
    </row>
    <row r="261" spans="1:24" ht="264">
      <c r="A261" s="275">
        <v>606</v>
      </c>
      <c r="B261" s="24" t="s">
        <v>522</v>
      </c>
      <c r="C261" s="278" t="s">
        <v>610</v>
      </c>
      <c r="D261" s="279" t="s">
        <v>523</v>
      </c>
      <c r="E261" s="280" t="s">
        <v>524</v>
      </c>
      <c r="F261" s="281" t="s">
        <v>618</v>
      </c>
      <c r="G261" s="282">
        <v>41518</v>
      </c>
      <c r="H261" s="280" t="s">
        <v>526</v>
      </c>
      <c r="I261" s="281" t="s">
        <v>527</v>
      </c>
      <c r="J261" s="282">
        <v>41518</v>
      </c>
      <c r="K261" s="296" t="s">
        <v>613</v>
      </c>
      <c r="L261" s="281" t="s">
        <v>607</v>
      </c>
      <c r="M261" s="282">
        <v>41620</v>
      </c>
      <c r="N261" s="288" t="s">
        <v>229</v>
      </c>
      <c r="O261" s="288" t="s">
        <v>548</v>
      </c>
      <c r="P261" s="288" t="s">
        <v>608</v>
      </c>
      <c r="Q261" s="289" t="s">
        <v>609</v>
      </c>
      <c r="R261" s="284" t="s">
        <v>39</v>
      </c>
      <c r="S261" s="286">
        <v>200</v>
      </c>
      <c r="T261" s="286">
        <v>200</v>
      </c>
      <c r="U261" s="287">
        <v>200</v>
      </c>
      <c r="V261" s="287">
        <v>200</v>
      </c>
      <c r="W261" s="287">
        <v>200</v>
      </c>
      <c r="X261" s="287"/>
    </row>
    <row r="262" spans="1:24" ht="69">
      <c r="A262" s="275">
        <v>606</v>
      </c>
      <c r="B262" s="24" t="s">
        <v>522</v>
      </c>
      <c r="C262" s="278" t="s">
        <v>54</v>
      </c>
      <c r="D262" s="279" t="s">
        <v>197</v>
      </c>
      <c r="E262" s="280" t="s">
        <v>621</v>
      </c>
      <c r="F262" s="281" t="s">
        <v>622</v>
      </c>
      <c r="G262" s="282">
        <v>39234</v>
      </c>
      <c r="H262" s="280" t="s">
        <v>623</v>
      </c>
      <c r="I262" s="281" t="s">
        <v>624</v>
      </c>
      <c r="J262" s="282">
        <v>39442</v>
      </c>
      <c r="K262" s="296" t="s">
        <v>625</v>
      </c>
      <c r="L262" s="281" t="s">
        <v>626</v>
      </c>
      <c r="M262" s="282">
        <v>41920</v>
      </c>
      <c r="N262" s="284" t="s">
        <v>229</v>
      </c>
      <c r="O262" s="284" t="s">
        <v>548</v>
      </c>
      <c r="P262" s="284" t="s">
        <v>627</v>
      </c>
      <c r="Q262" s="285" t="s">
        <v>158</v>
      </c>
      <c r="R262" s="284">
        <v>122</v>
      </c>
      <c r="S262" s="286">
        <v>507.31</v>
      </c>
      <c r="T262" s="286">
        <v>507.31</v>
      </c>
      <c r="U262" s="287">
        <v>522.4</v>
      </c>
      <c r="V262" s="286">
        <v>522.4</v>
      </c>
      <c r="W262" s="286">
        <v>522.4</v>
      </c>
      <c r="X262" s="286"/>
    </row>
    <row r="263" spans="1:24" ht="69">
      <c r="A263" s="275">
        <v>606</v>
      </c>
      <c r="B263" s="24" t="s">
        <v>522</v>
      </c>
      <c r="C263" s="290" t="s">
        <v>54</v>
      </c>
      <c r="D263" s="291" t="s">
        <v>197</v>
      </c>
      <c r="E263" s="280" t="s">
        <v>621</v>
      </c>
      <c r="F263" s="281" t="s">
        <v>622</v>
      </c>
      <c r="G263" s="282">
        <v>39234</v>
      </c>
      <c r="H263" s="280" t="s">
        <v>623</v>
      </c>
      <c r="I263" s="281" t="s">
        <v>624</v>
      </c>
      <c r="J263" s="282">
        <v>39442</v>
      </c>
      <c r="K263" s="296" t="s">
        <v>625</v>
      </c>
      <c r="L263" s="281" t="s">
        <v>626</v>
      </c>
      <c r="M263" s="282">
        <v>41920</v>
      </c>
      <c r="N263" s="288" t="s">
        <v>229</v>
      </c>
      <c r="O263" s="288" t="s">
        <v>548</v>
      </c>
      <c r="P263" s="288" t="s">
        <v>627</v>
      </c>
      <c r="Q263" s="289" t="s">
        <v>158</v>
      </c>
      <c r="R263" s="288">
        <v>129</v>
      </c>
      <c r="S263" s="286">
        <v>152.94999999999999</v>
      </c>
      <c r="T263" s="287">
        <v>152.94999999999999</v>
      </c>
      <c r="U263" s="287">
        <v>157.76</v>
      </c>
      <c r="V263" s="287">
        <v>157.76</v>
      </c>
      <c r="W263" s="287">
        <v>157.76</v>
      </c>
      <c r="X263" s="287"/>
    </row>
    <row r="264" spans="1:24" ht="66">
      <c r="A264" s="275">
        <v>606</v>
      </c>
      <c r="B264" s="24" t="s">
        <v>522</v>
      </c>
      <c r="C264" s="290" t="s">
        <v>54</v>
      </c>
      <c r="D264" s="291" t="s">
        <v>197</v>
      </c>
      <c r="E264" s="292" t="s">
        <v>378</v>
      </c>
      <c r="F264" s="293" t="s">
        <v>198</v>
      </c>
      <c r="G264" s="294">
        <v>39814</v>
      </c>
      <c r="H264" s="292" t="s">
        <v>628</v>
      </c>
      <c r="I264" s="293" t="s">
        <v>629</v>
      </c>
      <c r="J264" s="294">
        <v>38416</v>
      </c>
      <c r="K264" s="298" t="s">
        <v>630</v>
      </c>
      <c r="L264" s="293" t="s">
        <v>631</v>
      </c>
      <c r="M264" s="294">
        <v>42110</v>
      </c>
      <c r="N264" s="288" t="s">
        <v>229</v>
      </c>
      <c r="O264" s="288" t="s">
        <v>548</v>
      </c>
      <c r="P264" s="288" t="s">
        <v>627</v>
      </c>
      <c r="Q264" s="289" t="s">
        <v>158</v>
      </c>
      <c r="R264" s="288" t="s">
        <v>39</v>
      </c>
      <c r="S264" s="286">
        <v>1672.66</v>
      </c>
      <c r="T264" s="287">
        <v>1672.45</v>
      </c>
      <c r="U264" s="287">
        <v>1685.87</v>
      </c>
      <c r="V264" s="287">
        <v>1701.51</v>
      </c>
      <c r="W264" s="287">
        <v>1701.51</v>
      </c>
      <c r="X264" s="287"/>
    </row>
    <row r="265" spans="1:24" ht="66">
      <c r="A265" s="275">
        <v>606</v>
      </c>
      <c r="B265" s="24" t="s">
        <v>522</v>
      </c>
      <c r="C265" s="290" t="s">
        <v>54</v>
      </c>
      <c r="D265" s="291" t="s">
        <v>197</v>
      </c>
      <c r="E265" s="292" t="s">
        <v>378</v>
      </c>
      <c r="F265" s="293" t="s">
        <v>198</v>
      </c>
      <c r="G265" s="294">
        <v>39814</v>
      </c>
      <c r="H265" s="292" t="s">
        <v>628</v>
      </c>
      <c r="I265" s="293" t="s">
        <v>629</v>
      </c>
      <c r="J265" s="294">
        <v>38416</v>
      </c>
      <c r="K265" s="298" t="s">
        <v>630</v>
      </c>
      <c r="L265" s="293" t="s">
        <v>632</v>
      </c>
      <c r="M265" s="294">
        <v>42110</v>
      </c>
      <c r="N265" s="288" t="s">
        <v>229</v>
      </c>
      <c r="O265" s="288" t="s">
        <v>548</v>
      </c>
      <c r="P265" s="288" t="s">
        <v>627</v>
      </c>
      <c r="Q265" s="289" t="s">
        <v>158</v>
      </c>
      <c r="R265" s="288" t="s">
        <v>40</v>
      </c>
      <c r="S265" s="286">
        <v>41.05</v>
      </c>
      <c r="T265" s="287">
        <v>41.05</v>
      </c>
      <c r="U265" s="287">
        <v>40.24</v>
      </c>
      <c r="V265" s="287">
        <v>40.24</v>
      </c>
      <c r="W265" s="287">
        <v>40.24</v>
      </c>
      <c r="X265" s="287"/>
    </row>
    <row r="266" spans="1:24" ht="66">
      <c r="A266" s="275">
        <v>606</v>
      </c>
      <c r="B266" s="24" t="s">
        <v>522</v>
      </c>
      <c r="C266" s="290" t="s">
        <v>54</v>
      </c>
      <c r="D266" s="291" t="s">
        <v>197</v>
      </c>
      <c r="E266" s="292" t="s">
        <v>378</v>
      </c>
      <c r="F266" s="293" t="s">
        <v>198</v>
      </c>
      <c r="G266" s="294">
        <v>39814</v>
      </c>
      <c r="H266" s="292" t="s">
        <v>628</v>
      </c>
      <c r="I266" s="293" t="s">
        <v>629</v>
      </c>
      <c r="J266" s="294">
        <v>38416</v>
      </c>
      <c r="K266" s="298" t="s">
        <v>630</v>
      </c>
      <c r="L266" s="293" t="s">
        <v>632</v>
      </c>
      <c r="M266" s="294">
        <v>42110</v>
      </c>
      <c r="N266" s="288" t="s">
        <v>229</v>
      </c>
      <c r="O266" s="288" t="s">
        <v>548</v>
      </c>
      <c r="P266" s="288" t="s">
        <v>627</v>
      </c>
      <c r="Q266" s="289" t="s">
        <v>158</v>
      </c>
      <c r="R266" s="288" t="s">
        <v>41</v>
      </c>
      <c r="S266" s="286">
        <v>1.88</v>
      </c>
      <c r="T266" s="287">
        <v>1.88</v>
      </c>
      <c r="U266" s="287">
        <v>1.9</v>
      </c>
      <c r="V266" s="287">
        <v>1.9</v>
      </c>
      <c r="W266" s="287">
        <v>1.9</v>
      </c>
      <c r="X266" s="287"/>
    </row>
    <row r="267" spans="1:24" ht="66">
      <c r="A267" s="275">
        <v>606</v>
      </c>
      <c r="B267" s="24" t="s">
        <v>522</v>
      </c>
      <c r="C267" s="290" t="s">
        <v>54</v>
      </c>
      <c r="D267" s="291" t="s">
        <v>197</v>
      </c>
      <c r="E267" s="292" t="s">
        <v>621</v>
      </c>
      <c r="F267" s="293" t="s">
        <v>633</v>
      </c>
      <c r="G267" s="294">
        <v>39234</v>
      </c>
      <c r="H267" s="292" t="s">
        <v>2164</v>
      </c>
      <c r="I267" s="293" t="s">
        <v>624</v>
      </c>
      <c r="J267" s="294">
        <v>39442</v>
      </c>
      <c r="K267" s="298" t="s">
        <v>2163</v>
      </c>
      <c r="L267" s="293" t="s">
        <v>626</v>
      </c>
      <c r="M267" s="294">
        <v>41920</v>
      </c>
      <c r="N267" s="288" t="s">
        <v>229</v>
      </c>
      <c r="O267" s="288" t="s">
        <v>548</v>
      </c>
      <c r="P267" s="288" t="s">
        <v>634</v>
      </c>
      <c r="Q267" s="289" t="s">
        <v>158</v>
      </c>
      <c r="R267" s="288">
        <v>121</v>
      </c>
      <c r="S267" s="286">
        <v>16577.919999999998</v>
      </c>
      <c r="T267" s="287">
        <v>16577.919999999998</v>
      </c>
      <c r="U267" s="287">
        <v>16357.59</v>
      </c>
      <c r="V267" s="287">
        <v>16357.59</v>
      </c>
      <c r="W267" s="287">
        <v>16357.59</v>
      </c>
      <c r="X267" s="287"/>
    </row>
    <row r="268" spans="1:24" ht="66">
      <c r="A268" s="275">
        <v>606</v>
      </c>
      <c r="B268" s="24" t="s">
        <v>522</v>
      </c>
      <c r="C268" s="290" t="s">
        <v>54</v>
      </c>
      <c r="D268" s="291" t="s">
        <v>197</v>
      </c>
      <c r="E268" s="292" t="s">
        <v>621</v>
      </c>
      <c r="F268" s="293" t="s">
        <v>635</v>
      </c>
      <c r="G268" s="294">
        <v>39234</v>
      </c>
      <c r="H268" s="292" t="s">
        <v>204</v>
      </c>
      <c r="I268" s="293" t="s">
        <v>624</v>
      </c>
      <c r="J268" s="294">
        <v>39442</v>
      </c>
      <c r="K268" s="298" t="s">
        <v>2163</v>
      </c>
      <c r="L268" s="293" t="s">
        <v>626</v>
      </c>
      <c r="M268" s="294">
        <v>41920</v>
      </c>
      <c r="N268" s="288" t="s">
        <v>229</v>
      </c>
      <c r="O268" s="288" t="s">
        <v>548</v>
      </c>
      <c r="P268" s="288" t="s">
        <v>634</v>
      </c>
      <c r="Q268" s="289" t="s">
        <v>87</v>
      </c>
      <c r="R268" s="288">
        <v>129</v>
      </c>
      <c r="S268" s="286">
        <v>4878.38</v>
      </c>
      <c r="T268" s="287">
        <v>4878.38</v>
      </c>
      <c r="U268" s="287">
        <v>4939.99</v>
      </c>
      <c r="V268" s="287">
        <v>4939.99</v>
      </c>
      <c r="W268" s="287">
        <v>4939.99</v>
      </c>
      <c r="X268" s="287"/>
    </row>
    <row r="269" spans="1:24">
      <c r="A269" s="1320">
        <v>606</v>
      </c>
      <c r="B269" s="1322" t="s">
        <v>522</v>
      </c>
      <c r="C269" s="1332" t="s">
        <v>636</v>
      </c>
      <c r="D269" s="1333" t="s">
        <v>637</v>
      </c>
      <c r="E269" s="1326" t="s">
        <v>524</v>
      </c>
      <c r="F269" s="1327" t="s">
        <v>638</v>
      </c>
      <c r="G269" s="1328">
        <v>41518</v>
      </c>
      <c r="H269" s="1329" t="s">
        <v>639</v>
      </c>
      <c r="I269" s="1327" t="s">
        <v>640</v>
      </c>
      <c r="J269" s="1328">
        <v>41518</v>
      </c>
      <c r="K269" s="1331" t="s">
        <v>528</v>
      </c>
      <c r="L269" s="1327" t="s">
        <v>529</v>
      </c>
      <c r="M269" s="1328">
        <v>41620</v>
      </c>
      <c r="N269" s="1334" t="s">
        <v>229</v>
      </c>
      <c r="O269" s="1334" t="s">
        <v>46</v>
      </c>
      <c r="P269" s="1334" t="s">
        <v>641</v>
      </c>
      <c r="Q269" s="1319" t="s">
        <v>642</v>
      </c>
      <c r="R269" s="1334" t="s">
        <v>531</v>
      </c>
      <c r="S269" s="1317">
        <v>655364.24</v>
      </c>
      <c r="T269" s="1317">
        <v>655364.24</v>
      </c>
      <c r="U269" s="1315">
        <v>652243.16</v>
      </c>
      <c r="V269" s="1315">
        <v>581910.81999999995</v>
      </c>
      <c r="W269" s="1315">
        <v>645290.06000000006</v>
      </c>
      <c r="X269" s="1315"/>
    </row>
    <row r="270" spans="1:24">
      <c r="A270" s="1321"/>
      <c r="B270" s="1323"/>
      <c r="C270" s="1345"/>
      <c r="D270" s="1346"/>
      <c r="E270" s="1336"/>
      <c r="F270" s="1337"/>
      <c r="G270" s="1338"/>
      <c r="H270" s="1339"/>
      <c r="I270" s="1337"/>
      <c r="J270" s="1338"/>
      <c r="K270" s="1340"/>
      <c r="L270" s="1337"/>
      <c r="M270" s="1338"/>
      <c r="N270" s="1342"/>
      <c r="O270" s="1342"/>
      <c r="P270" s="1342"/>
      <c r="Q270" s="1319"/>
      <c r="R270" s="1334"/>
      <c r="S270" s="1317"/>
      <c r="T270" s="1317"/>
      <c r="U270" s="1341"/>
      <c r="V270" s="1315"/>
      <c r="W270" s="1315"/>
      <c r="X270" s="1315"/>
    </row>
    <row r="271" spans="1:24">
      <c r="A271" s="1320">
        <v>606</v>
      </c>
      <c r="B271" s="1322" t="s">
        <v>522</v>
      </c>
      <c r="C271" s="1332" t="s">
        <v>636</v>
      </c>
      <c r="D271" s="1333" t="s">
        <v>637</v>
      </c>
      <c r="E271" s="1326" t="s">
        <v>524</v>
      </c>
      <c r="F271" s="1327" t="s">
        <v>638</v>
      </c>
      <c r="G271" s="1328">
        <v>41518</v>
      </c>
      <c r="H271" s="1329" t="s">
        <v>639</v>
      </c>
      <c r="I271" s="1327" t="s">
        <v>640</v>
      </c>
      <c r="J271" s="1328">
        <v>41518</v>
      </c>
      <c r="K271" s="1331" t="s">
        <v>528</v>
      </c>
      <c r="L271" s="1327" t="s">
        <v>529</v>
      </c>
      <c r="M271" s="1328">
        <v>41620</v>
      </c>
      <c r="N271" s="1316" t="s">
        <v>229</v>
      </c>
      <c r="O271" s="1316" t="s">
        <v>46</v>
      </c>
      <c r="P271" s="1316" t="s">
        <v>641</v>
      </c>
      <c r="Q271" s="1319" t="s">
        <v>642</v>
      </c>
      <c r="R271" s="1334" t="s">
        <v>532</v>
      </c>
      <c r="S271" s="1317">
        <v>28229.01</v>
      </c>
      <c r="T271" s="1317">
        <v>28229.01</v>
      </c>
      <c r="U271" s="1315">
        <v>27575.85</v>
      </c>
      <c r="V271" s="1315">
        <v>27575.85</v>
      </c>
      <c r="W271" s="1315">
        <v>27575.85</v>
      </c>
      <c r="X271" s="1315"/>
    </row>
    <row r="272" spans="1:24">
      <c r="A272" s="1321"/>
      <c r="B272" s="1323"/>
      <c r="C272" s="1332"/>
      <c r="D272" s="1333"/>
      <c r="E272" s="1336"/>
      <c r="F272" s="1337"/>
      <c r="G272" s="1338"/>
      <c r="H272" s="1339"/>
      <c r="I272" s="1337"/>
      <c r="J272" s="1338"/>
      <c r="K272" s="1340"/>
      <c r="L272" s="1337"/>
      <c r="M272" s="1338"/>
      <c r="N272" s="1316"/>
      <c r="O272" s="1316"/>
      <c r="P272" s="1316"/>
      <c r="Q272" s="1319"/>
      <c r="R272" s="1334"/>
      <c r="S272" s="1317"/>
      <c r="T272" s="1317"/>
      <c r="U272" s="1315"/>
      <c r="V272" s="1315"/>
      <c r="W272" s="1315"/>
      <c r="X272" s="1315"/>
    </row>
    <row r="273" spans="1:24">
      <c r="A273" s="1320">
        <v>606</v>
      </c>
      <c r="B273" s="1322" t="s">
        <v>522</v>
      </c>
      <c r="C273" s="1332" t="s">
        <v>636</v>
      </c>
      <c r="D273" s="1333" t="s">
        <v>637</v>
      </c>
      <c r="E273" s="1326" t="s">
        <v>524</v>
      </c>
      <c r="F273" s="1327" t="s">
        <v>638</v>
      </c>
      <c r="G273" s="1328">
        <v>41518</v>
      </c>
      <c r="H273" s="1329" t="s">
        <v>639</v>
      </c>
      <c r="I273" s="1327" t="s">
        <v>643</v>
      </c>
      <c r="J273" s="1328">
        <v>41518</v>
      </c>
      <c r="K273" s="1331" t="s">
        <v>528</v>
      </c>
      <c r="L273" s="1327" t="s">
        <v>529</v>
      </c>
      <c r="M273" s="1328">
        <v>41620</v>
      </c>
      <c r="N273" s="1316" t="s">
        <v>229</v>
      </c>
      <c r="O273" s="1316" t="s">
        <v>47</v>
      </c>
      <c r="P273" s="1316" t="s">
        <v>644</v>
      </c>
      <c r="Q273" s="1319" t="s">
        <v>645</v>
      </c>
      <c r="R273" s="1334" t="s">
        <v>531</v>
      </c>
      <c r="S273" s="1317">
        <v>949618.76</v>
      </c>
      <c r="T273" s="1317">
        <v>949613.55</v>
      </c>
      <c r="U273" s="1315">
        <v>975154.19</v>
      </c>
      <c r="V273" s="1315">
        <v>812053.31</v>
      </c>
      <c r="W273" s="1315">
        <v>906013.41</v>
      </c>
      <c r="X273" s="1315"/>
    </row>
    <row r="274" spans="1:24">
      <c r="A274" s="1321"/>
      <c r="B274" s="1323"/>
      <c r="C274" s="1332"/>
      <c r="D274" s="1333"/>
      <c r="E274" s="1336"/>
      <c r="F274" s="1337"/>
      <c r="G274" s="1338"/>
      <c r="H274" s="1339"/>
      <c r="I274" s="1337"/>
      <c r="J274" s="1338"/>
      <c r="K274" s="1340"/>
      <c r="L274" s="1337"/>
      <c r="M274" s="1338"/>
      <c r="N274" s="1316"/>
      <c r="O274" s="1316"/>
      <c r="P274" s="1316"/>
      <c r="Q274" s="1319"/>
      <c r="R274" s="1334"/>
      <c r="S274" s="1317"/>
      <c r="T274" s="1317"/>
      <c r="U274" s="1315"/>
      <c r="V274" s="1315"/>
      <c r="W274" s="1315"/>
      <c r="X274" s="1315"/>
    </row>
    <row r="275" spans="1:24">
      <c r="A275" s="1320">
        <v>606</v>
      </c>
      <c r="B275" s="1322" t="s">
        <v>522</v>
      </c>
      <c r="C275" s="1332" t="s">
        <v>636</v>
      </c>
      <c r="D275" s="1333" t="s">
        <v>637</v>
      </c>
      <c r="E275" s="1326" t="s">
        <v>524</v>
      </c>
      <c r="F275" s="1327" t="s">
        <v>638</v>
      </c>
      <c r="G275" s="1328">
        <v>41518</v>
      </c>
      <c r="H275" s="1329" t="s">
        <v>639</v>
      </c>
      <c r="I275" s="1327" t="s">
        <v>643</v>
      </c>
      <c r="J275" s="1328">
        <v>41518</v>
      </c>
      <c r="K275" s="1331" t="s">
        <v>528</v>
      </c>
      <c r="L275" s="1327" t="s">
        <v>529</v>
      </c>
      <c r="M275" s="1328">
        <v>41620</v>
      </c>
      <c r="N275" s="1316" t="s">
        <v>229</v>
      </c>
      <c r="O275" s="1316" t="s">
        <v>47</v>
      </c>
      <c r="P275" s="1316" t="s">
        <v>644</v>
      </c>
      <c r="Q275" s="1319" t="s">
        <v>645</v>
      </c>
      <c r="R275" s="1334" t="s">
        <v>532</v>
      </c>
      <c r="S275" s="1317">
        <v>98111.39</v>
      </c>
      <c r="T275" s="1317">
        <v>98111.39</v>
      </c>
      <c r="U275" s="1315">
        <v>98318.6</v>
      </c>
      <c r="V275" s="1315">
        <v>98318.6</v>
      </c>
      <c r="W275" s="1315">
        <v>98318.6</v>
      </c>
      <c r="X275" s="1315"/>
    </row>
    <row r="276" spans="1:24">
      <c r="A276" s="1321"/>
      <c r="B276" s="1323"/>
      <c r="C276" s="1332"/>
      <c r="D276" s="1333"/>
      <c r="E276" s="1336"/>
      <c r="F276" s="1337"/>
      <c r="G276" s="1338"/>
      <c r="H276" s="1339"/>
      <c r="I276" s="1337"/>
      <c r="J276" s="1338"/>
      <c r="K276" s="1340"/>
      <c r="L276" s="1337"/>
      <c r="M276" s="1328"/>
      <c r="N276" s="1316"/>
      <c r="O276" s="1316"/>
      <c r="P276" s="1316"/>
      <c r="Q276" s="1319"/>
      <c r="R276" s="1334"/>
      <c r="S276" s="1317"/>
      <c r="T276" s="1317"/>
      <c r="U276" s="1315"/>
      <c r="V276" s="1315"/>
      <c r="W276" s="1315"/>
      <c r="X276" s="1315"/>
    </row>
    <row r="277" spans="1:24">
      <c r="A277" s="1320">
        <v>606</v>
      </c>
      <c r="B277" s="1322" t="s">
        <v>522</v>
      </c>
      <c r="C277" s="1332" t="s">
        <v>636</v>
      </c>
      <c r="D277" s="1333" t="s">
        <v>637</v>
      </c>
      <c r="E277" s="1326" t="s">
        <v>524</v>
      </c>
      <c r="F277" s="1327" t="s">
        <v>638</v>
      </c>
      <c r="G277" s="1328">
        <v>41518</v>
      </c>
      <c r="H277" s="1329" t="s">
        <v>639</v>
      </c>
      <c r="I277" s="1327" t="s">
        <v>643</v>
      </c>
      <c r="J277" s="1328">
        <v>41518</v>
      </c>
      <c r="K277" s="1331" t="s">
        <v>528</v>
      </c>
      <c r="L277" s="1327" t="s">
        <v>529</v>
      </c>
      <c r="M277" s="1328">
        <v>41620</v>
      </c>
      <c r="N277" s="1316" t="s">
        <v>229</v>
      </c>
      <c r="O277" s="1316" t="s">
        <v>47</v>
      </c>
      <c r="P277" s="1316" t="s">
        <v>644</v>
      </c>
      <c r="Q277" s="1319" t="s">
        <v>645</v>
      </c>
      <c r="R277" s="1334" t="s">
        <v>615</v>
      </c>
      <c r="S277" s="1317">
        <v>8725.5499999999993</v>
      </c>
      <c r="T277" s="1317">
        <v>8725.5499999999993</v>
      </c>
      <c r="U277" s="1315">
        <v>8913.7199999999993</v>
      </c>
      <c r="V277" s="1315">
        <v>8913.7199999999993</v>
      </c>
      <c r="W277" s="1315">
        <v>8913.7199999999993</v>
      </c>
      <c r="X277" s="1315"/>
    </row>
    <row r="278" spans="1:24">
      <c r="A278" s="1321"/>
      <c r="B278" s="1323"/>
      <c r="C278" s="1332"/>
      <c r="D278" s="1333"/>
      <c r="E278" s="1336"/>
      <c r="F278" s="1337"/>
      <c r="G278" s="1338"/>
      <c r="H278" s="1339"/>
      <c r="I278" s="1337"/>
      <c r="J278" s="1338"/>
      <c r="K278" s="1340"/>
      <c r="L278" s="1337"/>
      <c r="M278" s="1328"/>
      <c r="N278" s="1316"/>
      <c r="O278" s="1316"/>
      <c r="P278" s="1316"/>
      <c r="Q278" s="1319"/>
      <c r="R278" s="1334"/>
      <c r="S278" s="1317"/>
      <c r="T278" s="1317"/>
      <c r="U278" s="1315"/>
      <c r="V278" s="1315"/>
      <c r="W278" s="1315"/>
      <c r="X278" s="1315"/>
    </row>
    <row r="279" spans="1:24">
      <c r="A279" s="1320">
        <v>606</v>
      </c>
      <c r="B279" s="1322" t="s">
        <v>522</v>
      </c>
      <c r="C279" s="1332" t="s">
        <v>636</v>
      </c>
      <c r="D279" s="1333" t="s">
        <v>637</v>
      </c>
      <c r="E279" s="1326" t="s">
        <v>524</v>
      </c>
      <c r="F279" s="1327" t="s">
        <v>638</v>
      </c>
      <c r="G279" s="1328">
        <v>41518</v>
      </c>
      <c r="H279" s="1329" t="s">
        <v>639</v>
      </c>
      <c r="I279" s="1327" t="s">
        <v>643</v>
      </c>
      <c r="J279" s="1328">
        <v>41518</v>
      </c>
      <c r="K279" s="1331" t="s">
        <v>528</v>
      </c>
      <c r="L279" s="1327" t="s">
        <v>529</v>
      </c>
      <c r="M279" s="1328">
        <v>41620</v>
      </c>
      <c r="N279" s="1316" t="s">
        <v>229</v>
      </c>
      <c r="O279" s="1316" t="s">
        <v>47</v>
      </c>
      <c r="P279" s="1316" t="s">
        <v>644</v>
      </c>
      <c r="Q279" s="1319" t="s">
        <v>645</v>
      </c>
      <c r="R279" s="1334" t="s">
        <v>616</v>
      </c>
      <c r="S279" s="1317">
        <v>2854.6</v>
      </c>
      <c r="T279" s="1317">
        <v>2838.02</v>
      </c>
      <c r="U279" s="1315">
        <v>2691.94</v>
      </c>
      <c r="V279" s="1315">
        <v>2691.94</v>
      </c>
      <c r="W279" s="1315">
        <v>2691.94</v>
      </c>
      <c r="X279" s="1315"/>
    </row>
    <row r="280" spans="1:24">
      <c r="A280" s="1321"/>
      <c r="B280" s="1323"/>
      <c r="C280" s="1332"/>
      <c r="D280" s="1333"/>
      <c r="E280" s="1336"/>
      <c r="F280" s="1337"/>
      <c r="G280" s="1338"/>
      <c r="H280" s="1339"/>
      <c r="I280" s="1337"/>
      <c r="J280" s="1338"/>
      <c r="K280" s="1340"/>
      <c r="L280" s="1337"/>
      <c r="M280" s="1328"/>
      <c r="N280" s="1316"/>
      <c r="O280" s="1316"/>
      <c r="P280" s="1316"/>
      <c r="Q280" s="1319"/>
      <c r="R280" s="1334"/>
      <c r="S280" s="1317"/>
      <c r="T280" s="1317"/>
      <c r="U280" s="1315"/>
      <c r="V280" s="1315"/>
      <c r="W280" s="1315"/>
      <c r="X280" s="1315"/>
    </row>
    <row r="281" spans="1:24">
      <c r="A281" s="1320">
        <v>606</v>
      </c>
      <c r="B281" s="1322" t="s">
        <v>522</v>
      </c>
      <c r="C281" s="1332" t="s">
        <v>646</v>
      </c>
      <c r="D281" s="1333" t="s">
        <v>647</v>
      </c>
      <c r="E281" s="1326" t="s">
        <v>378</v>
      </c>
      <c r="F281" s="1327" t="s">
        <v>648</v>
      </c>
      <c r="G281" s="1328">
        <v>39814</v>
      </c>
      <c r="H281" s="1329" t="s">
        <v>649</v>
      </c>
      <c r="I281" s="1327" t="s">
        <v>650</v>
      </c>
      <c r="J281" s="1328">
        <v>42005</v>
      </c>
      <c r="K281" s="1331" t="s">
        <v>651</v>
      </c>
      <c r="L281" s="1327" t="s">
        <v>652</v>
      </c>
      <c r="M281" s="1328">
        <v>42077</v>
      </c>
      <c r="N281" s="1334" t="s">
        <v>229</v>
      </c>
      <c r="O281" s="1334" t="s">
        <v>46</v>
      </c>
      <c r="P281" s="1334" t="s">
        <v>641</v>
      </c>
      <c r="Q281" s="1335" t="s">
        <v>642</v>
      </c>
      <c r="R281" s="1316" t="s">
        <v>181</v>
      </c>
      <c r="S281" s="1317">
        <v>4638.82</v>
      </c>
      <c r="T281" s="1317">
        <v>4638.82</v>
      </c>
      <c r="U281" s="1315">
        <v>4604.26</v>
      </c>
      <c r="V281" s="1317">
        <v>4604.26</v>
      </c>
      <c r="W281" s="1317">
        <v>4604.26</v>
      </c>
      <c r="X281" s="1317"/>
    </row>
    <row r="282" spans="1:24">
      <c r="A282" s="1321"/>
      <c r="B282" s="1323"/>
      <c r="C282" s="1332"/>
      <c r="D282" s="1333"/>
      <c r="E282" s="1326"/>
      <c r="F282" s="1327"/>
      <c r="G282" s="1328"/>
      <c r="H282" s="1329"/>
      <c r="I282" s="1327"/>
      <c r="J282" s="1328"/>
      <c r="K282" s="1331"/>
      <c r="L282" s="1327"/>
      <c r="M282" s="1328"/>
      <c r="N282" s="1334"/>
      <c r="O282" s="1334"/>
      <c r="P282" s="1334"/>
      <c r="Q282" s="1335"/>
      <c r="R282" s="1316"/>
      <c r="S282" s="1317"/>
      <c r="T282" s="1317"/>
      <c r="U282" s="1315"/>
      <c r="V282" s="1317"/>
      <c r="W282" s="1317"/>
      <c r="X282" s="1317"/>
    </row>
    <row r="283" spans="1:24">
      <c r="A283" s="1320">
        <v>606</v>
      </c>
      <c r="B283" s="1322" t="s">
        <v>522</v>
      </c>
      <c r="C283" s="1332" t="s">
        <v>646</v>
      </c>
      <c r="D283" s="1333" t="s">
        <v>647</v>
      </c>
      <c r="E283" s="1326" t="s">
        <v>378</v>
      </c>
      <c r="F283" s="1327" t="s">
        <v>648</v>
      </c>
      <c r="G283" s="1328">
        <v>39814</v>
      </c>
      <c r="H283" s="1329" t="s">
        <v>649</v>
      </c>
      <c r="I283" s="1327" t="s">
        <v>650</v>
      </c>
      <c r="J283" s="1328">
        <v>42005</v>
      </c>
      <c r="K283" s="1331" t="s">
        <v>651</v>
      </c>
      <c r="L283" s="1327" t="s">
        <v>652</v>
      </c>
      <c r="M283" s="1328">
        <v>42077</v>
      </c>
      <c r="N283" s="1316" t="s">
        <v>229</v>
      </c>
      <c r="O283" s="1316" t="s">
        <v>47</v>
      </c>
      <c r="P283" s="1316" t="s">
        <v>644</v>
      </c>
      <c r="Q283" s="1319" t="s">
        <v>645</v>
      </c>
      <c r="R283" s="1316" t="s">
        <v>181</v>
      </c>
      <c r="S283" s="1317">
        <v>8181.94</v>
      </c>
      <c r="T283" s="1317">
        <v>8181.94</v>
      </c>
      <c r="U283" s="1315">
        <v>4731.84</v>
      </c>
      <c r="V283" s="1315">
        <v>4731.84</v>
      </c>
      <c r="W283" s="1315">
        <v>4731.84</v>
      </c>
      <c r="X283" s="1315"/>
    </row>
    <row r="284" spans="1:24">
      <c r="A284" s="1321"/>
      <c r="B284" s="1323"/>
      <c r="C284" s="1332"/>
      <c r="D284" s="1333"/>
      <c r="E284" s="1326"/>
      <c r="F284" s="1327"/>
      <c r="G284" s="1328"/>
      <c r="H284" s="1329"/>
      <c r="I284" s="1327"/>
      <c r="J284" s="1328"/>
      <c r="K284" s="1331"/>
      <c r="L284" s="1327"/>
      <c r="M284" s="1328"/>
      <c r="N284" s="1316"/>
      <c r="O284" s="1316"/>
      <c r="P284" s="1316"/>
      <c r="Q284" s="1319"/>
      <c r="R284" s="1316"/>
      <c r="S284" s="1317"/>
      <c r="T284" s="1317"/>
      <c r="U284" s="1315"/>
      <c r="V284" s="1315"/>
      <c r="W284" s="1315"/>
      <c r="X284" s="1315"/>
    </row>
    <row r="285" spans="1:24">
      <c r="A285" s="1320">
        <v>606</v>
      </c>
      <c r="B285" s="1322" t="s">
        <v>522</v>
      </c>
      <c r="C285" s="1324" t="s">
        <v>646</v>
      </c>
      <c r="D285" s="1325" t="s">
        <v>647</v>
      </c>
      <c r="E285" s="1326" t="s">
        <v>378</v>
      </c>
      <c r="F285" s="1327" t="s">
        <v>653</v>
      </c>
      <c r="G285" s="1328">
        <v>39814</v>
      </c>
      <c r="H285" s="1329" t="s">
        <v>628</v>
      </c>
      <c r="I285" s="1327" t="s">
        <v>654</v>
      </c>
      <c r="J285" s="1328">
        <v>38416</v>
      </c>
      <c r="K285" s="1330" t="s">
        <v>655</v>
      </c>
      <c r="L285" s="1327" t="s">
        <v>656</v>
      </c>
      <c r="M285" s="1318">
        <v>41794</v>
      </c>
      <c r="N285" s="1316" t="s">
        <v>229</v>
      </c>
      <c r="O285" s="1316" t="s">
        <v>47</v>
      </c>
      <c r="P285" s="1316" t="s">
        <v>535</v>
      </c>
      <c r="Q285" s="1319" t="s">
        <v>149</v>
      </c>
      <c r="R285" s="1316" t="s">
        <v>181</v>
      </c>
      <c r="S285" s="1317">
        <v>2837.88</v>
      </c>
      <c r="T285" s="1317">
        <v>2837.88</v>
      </c>
      <c r="U285" s="1315">
        <v>0</v>
      </c>
      <c r="V285" s="1315">
        <v>0</v>
      </c>
      <c r="W285" s="1315">
        <v>0</v>
      </c>
      <c r="X285" s="1315"/>
    </row>
    <row r="286" spans="1:24">
      <c r="A286" s="1321"/>
      <c r="B286" s="1323"/>
      <c r="C286" s="1324"/>
      <c r="D286" s="1325"/>
      <c r="E286" s="1326"/>
      <c r="F286" s="1327"/>
      <c r="G286" s="1328"/>
      <c r="H286" s="1329"/>
      <c r="I286" s="1327"/>
      <c r="J286" s="1328"/>
      <c r="K286" s="1330"/>
      <c r="L286" s="1327"/>
      <c r="M286" s="1318"/>
      <c r="N286" s="1316"/>
      <c r="O286" s="1316"/>
      <c r="P286" s="1316"/>
      <c r="Q286" s="1319"/>
      <c r="R286" s="1316"/>
      <c r="S286" s="1317"/>
      <c r="T286" s="1317"/>
      <c r="U286" s="1315"/>
      <c r="V286" s="1315"/>
      <c r="W286" s="1315"/>
      <c r="X286" s="1315"/>
    </row>
    <row r="287" spans="1:24" ht="303.60000000000002">
      <c r="A287" s="275">
        <v>606</v>
      </c>
      <c r="B287" s="24" t="s">
        <v>522</v>
      </c>
      <c r="C287" s="299" t="s">
        <v>657</v>
      </c>
      <c r="D287" s="300" t="s">
        <v>658</v>
      </c>
      <c r="E287" s="301" t="s">
        <v>378</v>
      </c>
      <c r="F287" s="281" t="s">
        <v>659</v>
      </c>
      <c r="G287" s="282">
        <v>39814</v>
      </c>
      <c r="H287" s="280" t="s">
        <v>660</v>
      </c>
      <c r="I287" s="281" t="s">
        <v>661</v>
      </c>
      <c r="J287" s="282">
        <v>39274</v>
      </c>
      <c r="K287" s="283" t="s">
        <v>662</v>
      </c>
      <c r="L287" s="281" t="s">
        <v>663</v>
      </c>
      <c r="M287" s="282" t="s">
        <v>664</v>
      </c>
      <c r="N287" s="284" t="s">
        <v>505</v>
      </c>
      <c r="O287" s="284" t="s">
        <v>119</v>
      </c>
      <c r="P287" s="284" t="s">
        <v>665</v>
      </c>
      <c r="Q287" s="285" t="s">
        <v>666</v>
      </c>
      <c r="R287" s="284" t="s">
        <v>39</v>
      </c>
      <c r="S287" s="286">
        <v>999.86</v>
      </c>
      <c r="T287" s="286">
        <v>990.92</v>
      </c>
      <c r="U287" s="287">
        <v>1212.23</v>
      </c>
      <c r="V287" s="286">
        <v>1212.23</v>
      </c>
      <c r="W287" s="286">
        <v>1212.23</v>
      </c>
      <c r="X287" s="286"/>
    </row>
    <row r="288" spans="1:24" ht="303.60000000000002">
      <c r="A288" s="275">
        <v>606</v>
      </c>
      <c r="B288" s="24" t="s">
        <v>522</v>
      </c>
      <c r="C288" s="299" t="s">
        <v>657</v>
      </c>
      <c r="D288" s="300" t="s">
        <v>658</v>
      </c>
      <c r="E288" s="301" t="s">
        <v>378</v>
      </c>
      <c r="F288" s="281" t="s">
        <v>659</v>
      </c>
      <c r="G288" s="282">
        <v>39814</v>
      </c>
      <c r="H288" s="280" t="s">
        <v>660</v>
      </c>
      <c r="I288" s="281" t="s">
        <v>661</v>
      </c>
      <c r="J288" s="282">
        <v>39274</v>
      </c>
      <c r="K288" s="283" t="s">
        <v>662</v>
      </c>
      <c r="L288" s="281" t="s">
        <v>663</v>
      </c>
      <c r="M288" s="282" t="s">
        <v>664</v>
      </c>
      <c r="N288" s="288" t="s">
        <v>505</v>
      </c>
      <c r="O288" s="288" t="s">
        <v>119</v>
      </c>
      <c r="P288" s="288" t="s">
        <v>665</v>
      </c>
      <c r="Q288" s="289" t="s">
        <v>666</v>
      </c>
      <c r="R288" s="284" t="s">
        <v>667</v>
      </c>
      <c r="S288" s="286">
        <v>66734.28</v>
      </c>
      <c r="T288" s="286">
        <v>66586.53</v>
      </c>
      <c r="U288" s="287">
        <v>79603.22</v>
      </c>
      <c r="V288" s="287">
        <v>79603.22</v>
      </c>
      <c r="W288" s="287">
        <v>79603.22</v>
      </c>
      <c r="X288" s="287"/>
    </row>
    <row r="289" spans="1:24" ht="303.60000000000002">
      <c r="A289" s="275">
        <v>606</v>
      </c>
      <c r="B289" s="24" t="s">
        <v>522</v>
      </c>
      <c r="C289" s="299" t="s">
        <v>657</v>
      </c>
      <c r="D289" s="300" t="s">
        <v>658</v>
      </c>
      <c r="E289" s="301" t="s">
        <v>668</v>
      </c>
      <c r="F289" s="281" t="s">
        <v>669</v>
      </c>
      <c r="G289" s="282">
        <v>35422</v>
      </c>
      <c r="H289" s="302" t="s">
        <v>670</v>
      </c>
      <c r="I289" s="281" t="s">
        <v>671</v>
      </c>
      <c r="J289" s="282">
        <v>38353</v>
      </c>
      <c r="K289" s="283" t="s">
        <v>672</v>
      </c>
      <c r="L289" s="281" t="s">
        <v>673</v>
      </c>
      <c r="M289" s="282">
        <v>39638</v>
      </c>
      <c r="N289" s="288" t="s">
        <v>505</v>
      </c>
      <c r="O289" s="288" t="s">
        <v>119</v>
      </c>
      <c r="P289" s="303" t="s">
        <v>674</v>
      </c>
      <c r="Q289" s="289" t="s">
        <v>675</v>
      </c>
      <c r="R289" s="284" t="s">
        <v>676</v>
      </c>
      <c r="S289" s="286">
        <v>1579.49</v>
      </c>
      <c r="T289" s="286">
        <v>1579.49</v>
      </c>
      <c r="U289" s="287">
        <v>0</v>
      </c>
      <c r="V289" s="287">
        <v>0</v>
      </c>
      <c r="W289" s="287">
        <v>0</v>
      </c>
      <c r="X289" s="287"/>
    </row>
    <row r="290" spans="1:24" ht="303.60000000000002">
      <c r="A290" s="275">
        <v>606</v>
      </c>
      <c r="B290" s="24" t="s">
        <v>522</v>
      </c>
      <c r="C290" s="299" t="s">
        <v>657</v>
      </c>
      <c r="D290" s="300" t="s">
        <v>658</v>
      </c>
      <c r="E290" s="301" t="s">
        <v>668</v>
      </c>
      <c r="F290" s="281" t="s">
        <v>669</v>
      </c>
      <c r="G290" s="282">
        <v>35422</v>
      </c>
      <c r="H290" s="302" t="s">
        <v>670</v>
      </c>
      <c r="I290" s="281" t="s">
        <v>677</v>
      </c>
      <c r="J290" s="282">
        <v>38353</v>
      </c>
      <c r="K290" s="283" t="s">
        <v>678</v>
      </c>
      <c r="L290" s="281" t="s">
        <v>679</v>
      </c>
      <c r="M290" s="282">
        <v>39638</v>
      </c>
      <c r="N290" s="288" t="s">
        <v>505</v>
      </c>
      <c r="O290" s="288" t="s">
        <v>119</v>
      </c>
      <c r="P290" s="303" t="s">
        <v>680</v>
      </c>
      <c r="Q290" s="289" t="s">
        <v>681</v>
      </c>
      <c r="R290" s="284" t="s">
        <v>676</v>
      </c>
      <c r="S290" s="286">
        <v>7712.14</v>
      </c>
      <c r="T290" s="286">
        <v>7712.14</v>
      </c>
      <c r="U290" s="287">
        <v>0</v>
      </c>
      <c r="V290" s="287">
        <v>0</v>
      </c>
      <c r="W290" s="287">
        <v>0</v>
      </c>
      <c r="X290" s="287"/>
    </row>
    <row r="291" spans="1:24" ht="303.60000000000002">
      <c r="A291" s="275">
        <v>606</v>
      </c>
      <c r="B291" s="24" t="s">
        <v>522</v>
      </c>
      <c r="C291" s="299" t="s">
        <v>657</v>
      </c>
      <c r="D291" s="300" t="s">
        <v>658</v>
      </c>
      <c r="E291" s="301" t="s">
        <v>682</v>
      </c>
      <c r="F291" s="281" t="s">
        <v>683</v>
      </c>
      <c r="G291" s="282">
        <v>34841</v>
      </c>
      <c r="H291" s="302" t="s">
        <v>684</v>
      </c>
      <c r="I291" s="281" t="s">
        <v>685</v>
      </c>
      <c r="J291" s="282" t="s">
        <v>686</v>
      </c>
      <c r="K291" s="283" t="s">
        <v>687</v>
      </c>
      <c r="L291" s="281" t="s">
        <v>688</v>
      </c>
      <c r="M291" s="304">
        <v>41620</v>
      </c>
      <c r="N291" s="288" t="s">
        <v>505</v>
      </c>
      <c r="O291" s="288" t="s">
        <v>119</v>
      </c>
      <c r="P291" s="303" t="s">
        <v>689</v>
      </c>
      <c r="Q291" s="289" t="s">
        <v>690</v>
      </c>
      <c r="R291" s="284" t="s">
        <v>676</v>
      </c>
      <c r="S291" s="286">
        <v>3600</v>
      </c>
      <c r="T291" s="286">
        <v>3450</v>
      </c>
      <c r="U291" s="287">
        <v>0</v>
      </c>
      <c r="V291" s="287">
        <v>0</v>
      </c>
      <c r="W291" s="287">
        <v>0</v>
      </c>
      <c r="X291" s="287"/>
    </row>
    <row r="292" spans="1:24" ht="303.60000000000002">
      <c r="A292" s="275">
        <v>606</v>
      </c>
      <c r="B292" s="24" t="s">
        <v>522</v>
      </c>
      <c r="C292" s="299" t="s">
        <v>657</v>
      </c>
      <c r="D292" s="300" t="s">
        <v>658</v>
      </c>
      <c r="E292" s="301" t="s">
        <v>668</v>
      </c>
      <c r="F292" s="281" t="s">
        <v>669</v>
      </c>
      <c r="G292" s="282">
        <v>35422</v>
      </c>
      <c r="H292" s="302" t="s">
        <v>670</v>
      </c>
      <c r="I292" s="281" t="s">
        <v>671</v>
      </c>
      <c r="J292" s="282">
        <v>38353</v>
      </c>
      <c r="K292" s="283" t="s">
        <v>678</v>
      </c>
      <c r="L292" s="281" t="s">
        <v>673</v>
      </c>
      <c r="M292" s="282">
        <v>39638</v>
      </c>
      <c r="N292" s="288" t="s">
        <v>505</v>
      </c>
      <c r="O292" s="288" t="s">
        <v>119</v>
      </c>
      <c r="P292" s="284" t="s">
        <v>691</v>
      </c>
      <c r="Q292" s="289" t="s">
        <v>675</v>
      </c>
      <c r="R292" s="284" t="s">
        <v>676</v>
      </c>
      <c r="S292" s="286">
        <v>0</v>
      </c>
      <c r="T292" s="286">
        <v>0</v>
      </c>
      <c r="U292" s="287">
        <v>1543.31</v>
      </c>
      <c r="V292" s="287">
        <v>1543.31</v>
      </c>
      <c r="W292" s="287">
        <v>1543.31</v>
      </c>
      <c r="X292" s="287"/>
    </row>
    <row r="293" spans="1:24" ht="303.60000000000002">
      <c r="A293" s="275">
        <v>606</v>
      </c>
      <c r="B293" s="24" t="s">
        <v>522</v>
      </c>
      <c r="C293" s="299" t="s">
        <v>657</v>
      </c>
      <c r="D293" s="300" t="s">
        <v>658</v>
      </c>
      <c r="E293" s="301" t="s">
        <v>668</v>
      </c>
      <c r="F293" s="281" t="s">
        <v>669</v>
      </c>
      <c r="G293" s="282">
        <v>35422</v>
      </c>
      <c r="H293" s="302" t="s">
        <v>670</v>
      </c>
      <c r="I293" s="281" t="s">
        <v>677</v>
      </c>
      <c r="J293" s="282">
        <v>38353</v>
      </c>
      <c r="K293" s="283" t="s">
        <v>672</v>
      </c>
      <c r="L293" s="281" t="s">
        <v>679</v>
      </c>
      <c r="M293" s="282">
        <v>39638</v>
      </c>
      <c r="N293" s="288" t="s">
        <v>505</v>
      </c>
      <c r="O293" s="288" t="s">
        <v>119</v>
      </c>
      <c r="P293" s="284" t="s">
        <v>692</v>
      </c>
      <c r="Q293" s="289" t="s">
        <v>681</v>
      </c>
      <c r="R293" s="284" t="s">
        <v>676</v>
      </c>
      <c r="S293" s="286">
        <v>0</v>
      </c>
      <c r="T293" s="286">
        <v>0</v>
      </c>
      <c r="U293" s="287">
        <v>8310.93</v>
      </c>
      <c r="V293" s="287">
        <v>8310.93</v>
      </c>
      <c r="W293" s="287">
        <v>8310.93</v>
      </c>
      <c r="X293" s="287"/>
    </row>
    <row r="294" spans="1:24" ht="303.60000000000002">
      <c r="A294" s="275">
        <v>606</v>
      </c>
      <c r="B294" s="24" t="s">
        <v>522</v>
      </c>
      <c r="C294" s="299" t="s">
        <v>657</v>
      </c>
      <c r="D294" s="300" t="s">
        <v>658</v>
      </c>
      <c r="E294" s="301" t="s">
        <v>682</v>
      </c>
      <c r="F294" s="281" t="s">
        <v>683</v>
      </c>
      <c r="G294" s="282">
        <v>34841</v>
      </c>
      <c r="H294" s="302" t="s">
        <v>693</v>
      </c>
      <c r="I294" s="281" t="s">
        <v>685</v>
      </c>
      <c r="J294" s="282" t="s">
        <v>686</v>
      </c>
      <c r="K294" s="283" t="s">
        <v>687</v>
      </c>
      <c r="L294" s="281" t="s">
        <v>694</v>
      </c>
      <c r="M294" s="304">
        <v>41620</v>
      </c>
      <c r="N294" s="288" t="s">
        <v>505</v>
      </c>
      <c r="O294" s="288" t="s">
        <v>119</v>
      </c>
      <c r="P294" s="284" t="s">
        <v>695</v>
      </c>
      <c r="Q294" s="289" t="s">
        <v>690</v>
      </c>
      <c r="R294" s="284" t="s">
        <v>676</v>
      </c>
      <c r="S294" s="286">
        <v>0</v>
      </c>
      <c r="T294" s="286">
        <v>0</v>
      </c>
      <c r="U294" s="287">
        <v>4275</v>
      </c>
      <c r="V294" s="287">
        <v>4275</v>
      </c>
      <c r="W294" s="287">
        <v>4275</v>
      </c>
      <c r="X294" s="287"/>
    </row>
    <row r="295" spans="1:24" ht="69">
      <c r="A295" s="275">
        <v>606</v>
      </c>
      <c r="B295" s="24" t="s">
        <v>522</v>
      </c>
      <c r="C295" s="305" t="s">
        <v>696</v>
      </c>
      <c r="D295" s="291" t="s">
        <v>697</v>
      </c>
      <c r="E295" s="292" t="s">
        <v>698</v>
      </c>
      <c r="F295" s="306" t="s">
        <v>699</v>
      </c>
      <c r="G295" s="304">
        <v>39234</v>
      </c>
      <c r="H295" s="302" t="s">
        <v>700</v>
      </c>
      <c r="I295" s="306" t="s">
        <v>701</v>
      </c>
      <c r="J295" s="304">
        <v>39442</v>
      </c>
      <c r="K295" s="307" t="s">
        <v>625</v>
      </c>
      <c r="L295" s="281" t="s">
        <v>63</v>
      </c>
      <c r="M295" s="304">
        <v>41920</v>
      </c>
      <c r="N295" s="288" t="s">
        <v>229</v>
      </c>
      <c r="O295" s="288" t="s">
        <v>548</v>
      </c>
      <c r="P295" s="288" t="s">
        <v>702</v>
      </c>
      <c r="Q295" s="289" t="s">
        <v>703</v>
      </c>
      <c r="R295" s="284" t="s">
        <v>37</v>
      </c>
      <c r="S295" s="286">
        <v>1329.21</v>
      </c>
      <c r="T295" s="286">
        <v>1329.21</v>
      </c>
      <c r="U295" s="287">
        <v>1449.86</v>
      </c>
      <c r="V295" s="287">
        <v>1449.86</v>
      </c>
      <c r="W295" s="287">
        <v>1449.86</v>
      </c>
      <c r="X295" s="287"/>
    </row>
    <row r="296" spans="1:24" ht="69">
      <c r="A296" s="275">
        <v>606</v>
      </c>
      <c r="B296" s="24" t="s">
        <v>522</v>
      </c>
      <c r="C296" s="305" t="s">
        <v>696</v>
      </c>
      <c r="D296" s="291" t="s">
        <v>697</v>
      </c>
      <c r="E296" s="292" t="s">
        <v>698</v>
      </c>
      <c r="F296" s="306" t="s">
        <v>704</v>
      </c>
      <c r="G296" s="304">
        <v>39234</v>
      </c>
      <c r="H296" s="302" t="s">
        <v>700</v>
      </c>
      <c r="I296" s="306" t="s">
        <v>705</v>
      </c>
      <c r="J296" s="304">
        <v>39442</v>
      </c>
      <c r="K296" s="307" t="s">
        <v>495</v>
      </c>
      <c r="L296" s="281" t="s">
        <v>706</v>
      </c>
      <c r="M296" s="304">
        <v>37923</v>
      </c>
      <c r="N296" s="288" t="s">
        <v>229</v>
      </c>
      <c r="O296" s="288" t="s">
        <v>548</v>
      </c>
      <c r="P296" s="288" t="s">
        <v>702</v>
      </c>
      <c r="Q296" s="289" t="s">
        <v>703</v>
      </c>
      <c r="R296" s="284" t="s">
        <v>35</v>
      </c>
      <c r="S296" s="286">
        <v>49.71</v>
      </c>
      <c r="T296" s="286">
        <v>49.71</v>
      </c>
      <c r="U296" s="287">
        <v>64.430000000000007</v>
      </c>
      <c r="V296" s="287">
        <v>64.430000000000007</v>
      </c>
      <c r="W296" s="287">
        <v>64.430000000000007</v>
      </c>
      <c r="X296" s="287"/>
    </row>
    <row r="297" spans="1:24" ht="69">
      <c r="A297" s="275">
        <v>606</v>
      </c>
      <c r="B297" s="24" t="s">
        <v>522</v>
      </c>
      <c r="C297" s="305" t="s">
        <v>696</v>
      </c>
      <c r="D297" s="291" t="s">
        <v>697</v>
      </c>
      <c r="E297" s="292" t="s">
        <v>698</v>
      </c>
      <c r="F297" s="306" t="s">
        <v>704</v>
      </c>
      <c r="G297" s="304">
        <v>39234</v>
      </c>
      <c r="H297" s="302" t="s">
        <v>700</v>
      </c>
      <c r="I297" s="306" t="s">
        <v>624</v>
      </c>
      <c r="J297" s="304">
        <v>39442</v>
      </c>
      <c r="K297" s="307" t="s">
        <v>625</v>
      </c>
      <c r="L297" s="281" t="s">
        <v>63</v>
      </c>
      <c r="M297" s="304">
        <v>41920</v>
      </c>
      <c r="N297" s="288" t="s">
        <v>229</v>
      </c>
      <c r="O297" s="288" t="s">
        <v>548</v>
      </c>
      <c r="P297" s="288" t="s">
        <v>702</v>
      </c>
      <c r="Q297" s="289" t="s">
        <v>703</v>
      </c>
      <c r="R297" s="284" t="s">
        <v>36</v>
      </c>
      <c r="S297" s="286">
        <v>414.84</v>
      </c>
      <c r="T297" s="286">
        <v>414.84</v>
      </c>
      <c r="U297" s="287">
        <v>457.13</v>
      </c>
      <c r="V297" s="287">
        <v>457.13</v>
      </c>
      <c r="W297" s="287">
        <v>457.13</v>
      </c>
      <c r="X297" s="287"/>
    </row>
    <row r="298" spans="1:24" ht="69">
      <c r="A298" s="275">
        <v>606</v>
      </c>
      <c r="B298" s="24" t="s">
        <v>522</v>
      </c>
      <c r="C298" s="305" t="s">
        <v>696</v>
      </c>
      <c r="D298" s="291" t="s">
        <v>697</v>
      </c>
      <c r="E298" s="292" t="s">
        <v>378</v>
      </c>
      <c r="F298" s="293" t="s">
        <v>198</v>
      </c>
      <c r="G298" s="294">
        <v>39814</v>
      </c>
      <c r="H298" s="292" t="s">
        <v>628</v>
      </c>
      <c r="I298" s="293" t="s">
        <v>629</v>
      </c>
      <c r="J298" s="294">
        <v>38416</v>
      </c>
      <c r="K298" s="298" t="s">
        <v>630</v>
      </c>
      <c r="L298" s="293" t="s">
        <v>631</v>
      </c>
      <c r="M298" s="294">
        <v>42110</v>
      </c>
      <c r="N298" s="284" t="s">
        <v>229</v>
      </c>
      <c r="O298" s="284" t="s">
        <v>548</v>
      </c>
      <c r="P298" s="284" t="s">
        <v>702</v>
      </c>
      <c r="Q298" s="285" t="s">
        <v>703</v>
      </c>
      <c r="R298" s="284" t="s">
        <v>39</v>
      </c>
      <c r="S298" s="286">
        <v>177.66</v>
      </c>
      <c r="T298" s="286">
        <v>177.57</v>
      </c>
      <c r="U298" s="287">
        <v>0</v>
      </c>
      <c r="V298" s="287">
        <v>0</v>
      </c>
      <c r="W298" s="287">
        <v>0</v>
      </c>
      <c r="X298" s="287"/>
    </row>
    <row r="299" spans="1:24" ht="124.2">
      <c r="A299" s="275">
        <v>606</v>
      </c>
      <c r="B299" s="24" t="s">
        <v>522</v>
      </c>
      <c r="C299" s="299" t="s">
        <v>696</v>
      </c>
      <c r="D299" s="279" t="s">
        <v>697</v>
      </c>
      <c r="E299" s="292" t="s">
        <v>707</v>
      </c>
      <c r="F299" s="306" t="s">
        <v>708</v>
      </c>
      <c r="G299" s="304">
        <v>39692</v>
      </c>
      <c r="H299" s="302" t="s">
        <v>709</v>
      </c>
      <c r="I299" s="306" t="s">
        <v>710</v>
      </c>
      <c r="J299" s="304">
        <v>38353</v>
      </c>
      <c r="K299" s="307" t="s">
        <v>711</v>
      </c>
      <c r="L299" s="281" t="s">
        <v>712</v>
      </c>
      <c r="M299" s="304">
        <v>39638</v>
      </c>
      <c r="N299" s="288" t="s">
        <v>505</v>
      </c>
      <c r="O299" s="288" t="s">
        <v>119</v>
      </c>
      <c r="P299" s="303" t="s">
        <v>713</v>
      </c>
      <c r="Q299" s="289" t="s">
        <v>714</v>
      </c>
      <c r="R299" s="284" t="s">
        <v>676</v>
      </c>
      <c r="S299" s="286">
        <v>21703.24</v>
      </c>
      <c r="T299" s="286">
        <v>21703.24</v>
      </c>
      <c r="U299" s="287">
        <v>0</v>
      </c>
      <c r="V299" s="287">
        <v>0</v>
      </c>
      <c r="W299" s="287">
        <v>0</v>
      </c>
      <c r="X299" s="287"/>
    </row>
    <row r="300" spans="1:24" ht="124.2">
      <c r="A300" s="275">
        <v>606</v>
      </c>
      <c r="B300" s="24" t="s">
        <v>522</v>
      </c>
      <c r="C300" s="299" t="s">
        <v>696</v>
      </c>
      <c r="D300" s="279" t="s">
        <v>697</v>
      </c>
      <c r="E300" s="292" t="s">
        <v>707</v>
      </c>
      <c r="F300" s="306" t="s">
        <v>708</v>
      </c>
      <c r="G300" s="304">
        <v>39692</v>
      </c>
      <c r="H300" s="302" t="s">
        <v>709</v>
      </c>
      <c r="I300" s="306" t="s">
        <v>710</v>
      </c>
      <c r="J300" s="304">
        <v>38353</v>
      </c>
      <c r="K300" s="307" t="s">
        <v>711</v>
      </c>
      <c r="L300" s="281" t="s">
        <v>712</v>
      </c>
      <c r="M300" s="304">
        <v>39638</v>
      </c>
      <c r="N300" s="288" t="s">
        <v>505</v>
      </c>
      <c r="O300" s="288" t="s">
        <v>119</v>
      </c>
      <c r="P300" s="284" t="s">
        <v>715</v>
      </c>
      <c r="Q300" s="289" t="s">
        <v>714</v>
      </c>
      <c r="R300" s="284" t="s">
        <v>676</v>
      </c>
      <c r="S300" s="286">
        <v>0</v>
      </c>
      <c r="T300" s="286">
        <v>0</v>
      </c>
      <c r="U300" s="287">
        <v>19526.72</v>
      </c>
      <c r="V300" s="287">
        <v>19526.72</v>
      </c>
      <c r="W300" s="287">
        <v>19526.72</v>
      </c>
      <c r="X300" s="287"/>
    </row>
    <row r="301" spans="1:24">
      <c r="A301" s="308" t="s">
        <v>2078</v>
      </c>
      <c r="B301" s="309"/>
      <c r="C301" s="310"/>
      <c r="D301" s="291"/>
      <c r="E301" s="292"/>
      <c r="F301" s="306"/>
      <c r="G301" s="304"/>
      <c r="H301" s="311"/>
      <c r="I301" s="306"/>
      <c r="J301" s="304"/>
      <c r="K301" s="312"/>
      <c r="L301" s="313"/>
      <c r="M301" s="314"/>
      <c r="N301" s="315"/>
      <c r="O301" s="315"/>
      <c r="P301" s="315"/>
      <c r="Q301" s="316"/>
      <c r="R301" s="317"/>
      <c r="S301" s="318">
        <f t="shared" ref="S301:X301" si="5">SUM(S206:S300)</f>
        <v>3329347.1</v>
      </c>
      <c r="T301" s="318">
        <f t="shared" si="5"/>
        <v>3327258.4699999983</v>
      </c>
      <c r="U301" s="40">
        <f t="shared" si="5"/>
        <v>3399213.1900000009</v>
      </c>
      <c r="V301" s="318">
        <f t="shared" si="5"/>
        <v>3150695.4800000004</v>
      </c>
      <c r="W301" s="318">
        <f t="shared" si="5"/>
        <v>3301215.2000000007</v>
      </c>
      <c r="X301" s="318">
        <f t="shared" si="5"/>
        <v>0</v>
      </c>
    </row>
    <row r="302" spans="1:24" ht="20.399999999999999">
      <c r="A302" s="254" t="s">
        <v>716</v>
      </c>
      <c r="B302" s="255"/>
      <c r="C302" s="256"/>
      <c r="D302" s="25"/>
      <c r="E302" s="292"/>
      <c r="F302" s="306"/>
      <c r="G302" s="304"/>
      <c r="H302" s="311"/>
      <c r="I302" s="306"/>
      <c r="J302" s="304"/>
      <c r="K302" s="312"/>
      <c r="L302" s="313"/>
      <c r="M302" s="314"/>
      <c r="N302" s="315"/>
      <c r="O302" s="315"/>
      <c r="P302" s="315"/>
      <c r="Q302" s="316"/>
      <c r="R302" s="317"/>
      <c r="S302" s="318"/>
      <c r="T302" s="318"/>
      <c r="U302" s="40"/>
      <c r="V302" s="318"/>
      <c r="W302" s="318"/>
      <c r="X302" s="318"/>
    </row>
    <row r="303" spans="1:24" ht="92.4">
      <c r="A303" s="22">
        <v>607</v>
      </c>
      <c r="B303" s="23" t="s">
        <v>716</v>
      </c>
      <c r="C303" s="24" t="s">
        <v>717</v>
      </c>
      <c r="D303" s="25" t="s">
        <v>718</v>
      </c>
      <c r="E303" s="24" t="s">
        <v>719</v>
      </c>
      <c r="F303" s="24" t="s">
        <v>720</v>
      </c>
      <c r="G303" s="24" t="s">
        <v>721</v>
      </c>
      <c r="H303" s="24" t="s">
        <v>722</v>
      </c>
      <c r="I303" s="24" t="s">
        <v>723</v>
      </c>
      <c r="J303" s="24" t="s">
        <v>724</v>
      </c>
      <c r="K303" s="163" t="s">
        <v>725</v>
      </c>
      <c r="L303" s="24" t="s">
        <v>726</v>
      </c>
      <c r="M303" s="24" t="s">
        <v>727</v>
      </c>
      <c r="N303" s="24" t="s">
        <v>229</v>
      </c>
      <c r="O303" s="24" t="s">
        <v>47</v>
      </c>
      <c r="P303" s="24" t="s">
        <v>728</v>
      </c>
      <c r="Q303" s="24" t="s">
        <v>572</v>
      </c>
      <c r="R303" s="27" t="s">
        <v>554</v>
      </c>
      <c r="S303" s="28">
        <v>315.60000000000002</v>
      </c>
      <c r="T303" s="28">
        <f t="shared" ref="T303:T318" si="6">S303</f>
        <v>315.60000000000002</v>
      </c>
      <c r="U303" s="28">
        <v>0</v>
      </c>
      <c r="V303" s="28">
        <v>0</v>
      </c>
      <c r="W303" s="28">
        <v>0</v>
      </c>
      <c r="X303" s="287"/>
    </row>
    <row r="304" spans="1:24" ht="92.4">
      <c r="A304" s="22">
        <v>607</v>
      </c>
      <c r="B304" s="23" t="s">
        <v>716</v>
      </c>
      <c r="C304" s="24" t="s">
        <v>717</v>
      </c>
      <c r="D304" s="25" t="s">
        <v>718</v>
      </c>
      <c r="E304" s="24" t="s">
        <v>719</v>
      </c>
      <c r="F304" s="24" t="s">
        <v>720</v>
      </c>
      <c r="G304" s="24" t="s">
        <v>721</v>
      </c>
      <c r="H304" s="24" t="s">
        <v>722</v>
      </c>
      <c r="I304" s="24" t="s">
        <v>723</v>
      </c>
      <c r="J304" s="24" t="s">
        <v>724</v>
      </c>
      <c r="K304" s="163" t="s">
        <v>729</v>
      </c>
      <c r="L304" s="24" t="s">
        <v>726</v>
      </c>
      <c r="M304" s="24" t="s">
        <v>727</v>
      </c>
      <c r="N304" s="24" t="s">
        <v>229</v>
      </c>
      <c r="O304" s="24" t="s">
        <v>50</v>
      </c>
      <c r="P304" s="24" t="s">
        <v>728</v>
      </c>
      <c r="Q304" s="24" t="s">
        <v>572</v>
      </c>
      <c r="R304" s="27" t="s">
        <v>554</v>
      </c>
      <c r="S304" s="28">
        <v>0</v>
      </c>
      <c r="T304" s="28">
        <f t="shared" si="6"/>
        <v>0</v>
      </c>
      <c r="U304" s="28">
        <v>344.8</v>
      </c>
      <c r="V304" s="28">
        <v>344.8</v>
      </c>
      <c r="W304" s="28">
        <v>344.8</v>
      </c>
      <c r="X304" s="287"/>
    </row>
    <row r="305" spans="1:24" ht="92.4">
      <c r="A305" s="22">
        <v>607</v>
      </c>
      <c r="B305" s="23" t="s">
        <v>716</v>
      </c>
      <c r="C305" s="24" t="s">
        <v>717</v>
      </c>
      <c r="D305" s="25" t="s">
        <v>718</v>
      </c>
      <c r="E305" s="24" t="s">
        <v>719</v>
      </c>
      <c r="F305" s="24" t="s">
        <v>720</v>
      </c>
      <c r="G305" s="24" t="s">
        <v>721</v>
      </c>
      <c r="H305" s="24" t="s">
        <v>722</v>
      </c>
      <c r="I305" s="24" t="s">
        <v>723</v>
      </c>
      <c r="J305" s="24" t="s">
        <v>724</v>
      </c>
      <c r="K305" s="163" t="s">
        <v>729</v>
      </c>
      <c r="L305" s="24" t="s">
        <v>726</v>
      </c>
      <c r="M305" s="24" t="s">
        <v>727</v>
      </c>
      <c r="N305" s="24" t="s">
        <v>229</v>
      </c>
      <c r="O305" s="24" t="s">
        <v>47</v>
      </c>
      <c r="P305" s="24" t="s">
        <v>728</v>
      </c>
      <c r="Q305" s="24" t="s">
        <v>572</v>
      </c>
      <c r="R305" s="27" t="s">
        <v>555</v>
      </c>
      <c r="S305" s="28">
        <v>21</v>
      </c>
      <c r="T305" s="28">
        <f t="shared" si="6"/>
        <v>21</v>
      </c>
      <c r="U305" s="28">
        <v>0</v>
      </c>
      <c r="V305" s="28">
        <v>0</v>
      </c>
      <c r="W305" s="28">
        <v>0</v>
      </c>
      <c r="X305" s="287"/>
    </row>
    <row r="306" spans="1:24" ht="92.4">
      <c r="A306" s="22">
        <v>607</v>
      </c>
      <c r="B306" s="23" t="s">
        <v>716</v>
      </c>
      <c r="C306" s="24" t="s">
        <v>717</v>
      </c>
      <c r="D306" s="25" t="s">
        <v>718</v>
      </c>
      <c r="E306" s="24" t="s">
        <v>719</v>
      </c>
      <c r="F306" s="24" t="s">
        <v>720</v>
      </c>
      <c r="G306" s="24" t="s">
        <v>721</v>
      </c>
      <c r="H306" s="24" t="s">
        <v>722</v>
      </c>
      <c r="I306" s="24" t="s">
        <v>723</v>
      </c>
      <c r="J306" s="24" t="s">
        <v>724</v>
      </c>
      <c r="K306" s="163" t="s">
        <v>729</v>
      </c>
      <c r="L306" s="24" t="s">
        <v>726</v>
      </c>
      <c r="M306" s="24" t="s">
        <v>727</v>
      </c>
      <c r="N306" s="24" t="s">
        <v>229</v>
      </c>
      <c r="O306" s="24" t="s">
        <v>50</v>
      </c>
      <c r="P306" s="24" t="s">
        <v>728</v>
      </c>
      <c r="Q306" s="24" t="s">
        <v>572</v>
      </c>
      <c r="R306" s="27" t="s">
        <v>555</v>
      </c>
      <c r="S306" s="28">
        <v>0</v>
      </c>
      <c r="T306" s="28">
        <f t="shared" si="6"/>
        <v>0</v>
      </c>
      <c r="U306" s="28">
        <v>48</v>
      </c>
      <c r="V306" s="28">
        <v>48</v>
      </c>
      <c r="W306" s="28">
        <v>48</v>
      </c>
      <c r="X306" s="287"/>
    </row>
    <row r="307" spans="1:24" ht="92.4">
      <c r="A307" s="22">
        <v>607</v>
      </c>
      <c r="B307" s="23" t="s">
        <v>716</v>
      </c>
      <c r="C307" s="24" t="s">
        <v>717</v>
      </c>
      <c r="D307" s="25" t="s">
        <v>718</v>
      </c>
      <c r="E307" s="24" t="s">
        <v>719</v>
      </c>
      <c r="F307" s="24" t="s">
        <v>720</v>
      </c>
      <c r="G307" s="24" t="s">
        <v>721</v>
      </c>
      <c r="H307" s="24" t="s">
        <v>722</v>
      </c>
      <c r="I307" s="24" t="s">
        <v>723</v>
      </c>
      <c r="J307" s="24" t="s">
        <v>724</v>
      </c>
      <c r="K307" s="163" t="s">
        <v>729</v>
      </c>
      <c r="L307" s="24" t="s">
        <v>726</v>
      </c>
      <c r="M307" s="24" t="s">
        <v>727</v>
      </c>
      <c r="N307" s="24" t="s">
        <v>127</v>
      </c>
      <c r="O307" s="24" t="s">
        <v>46</v>
      </c>
      <c r="P307" s="24" t="s">
        <v>728</v>
      </c>
      <c r="Q307" s="24" t="s">
        <v>572</v>
      </c>
      <c r="R307" s="27" t="s">
        <v>554</v>
      </c>
      <c r="S307" s="28">
        <v>858.14</v>
      </c>
      <c r="T307" s="28">
        <f t="shared" si="6"/>
        <v>858.14</v>
      </c>
      <c r="U307" s="28">
        <v>652.36</v>
      </c>
      <c r="V307" s="28">
        <v>547.85</v>
      </c>
      <c r="W307" s="28">
        <v>547.85</v>
      </c>
      <c r="X307" s="287"/>
    </row>
    <row r="308" spans="1:24" ht="92.4">
      <c r="A308" s="22">
        <v>607</v>
      </c>
      <c r="B308" s="23" t="s">
        <v>716</v>
      </c>
      <c r="C308" s="24" t="s">
        <v>717</v>
      </c>
      <c r="D308" s="25" t="s">
        <v>718</v>
      </c>
      <c r="E308" s="24" t="s">
        <v>719</v>
      </c>
      <c r="F308" s="24" t="s">
        <v>720</v>
      </c>
      <c r="G308" s="24" t="s">
        <v>721</v>
      </c>
      <c r="H308" s="24" t="s">
        <v>722</v>
      </c>
      <c r="I308" s="24" t="s">
        <v>723</v>
      </c>
      <c r="J308" s="24" t="s">
        <v>724</v>
      </c>
      <c r="K308" s="163" t="s">
        <v>729</v>
      </c>
      <c r="L308" s="24" t="s">
        <v>726</v>
      </c>
      <c r="M308" s="24" t="s">
        <v>727</v>
      </c>
      <c r="N308" s="24" t="s">
        <v>127</v>
      </c>
      <c r="O308" s="24" t="s">
        <v>46</v>
      </c>
      <c r="P308" s="24" t="s">
        <v>728</v>
      </c>
      <c r="Q308" s="24" t="s">
        <v>572</v>
      </c>
      <c r="R308" s="27" t="s">
        <v>555</v>
      </c>
      <c r="S308" s="28">
        <v>34.86</v>
      </c>
      <c r="T308" s="28">
        <f t="shared" si="6"/>
        <v>34.86</v>
      </c>
      <c r="U308" s="28">
        <v>0</v>
      </c>
      <c r="V308" s="28">
        <v>0</v>
      </c>
      <c r="W308" s="28">
        <v>0</v>
      </c>
      <c r="X308" s="287"/>
    </row>
    <row r="309" spans="1:24" ht="264">
      <c r="A309" s="22">
        <v>607</v>
      </c>
      <c r="B309" s="23" t="s">
        <v>716</v>
      </c>
      <c r="C309" s="24" t="s">
        <v>610</v>
      </c>
      <c r="D309" s="21" t="s">
        <v>730</v>
      </c>
      <c r="E309" s="24" t="s">
        <v>731</v>
      </c>
      <c r="F309" s="24" t="s">
        <v>732</v>
      </c>
      <c r="G309" s="24" t="s">
        <v>401</v>
      </c>
      <c r="H309" s="24" t="s">
        <v>310</v>
      </c>
      <c r="I309" s="24" t="s">
        <v>177</v>
      </c>
      <c r="J309" s="24" t="s">
        <v>403</v>
      </c>
      <c r="K309" s="163" t="s">
        <v>733</v>
      </c>
      <c r="L309" s="29" t="s">
        <v>734</v>
      </c>
      <c r="M309" s="24" t="s">
        <v>735</v>
      </c>
      <c r="N309" s="24" t="s">
        <v>229</v>
      </c>
      <c r="O309" s="24" t="s">
        <v>47</v>
      </c>
      <c r="P309" s="24" t="s">
        <v>736</v>
      </c>
      <c r="Q309" s="24" t="s">
        <v>149</v>
      </c>
      <c r="R309" s="27" t="s">
        <v>531</v>
      </c>
      <c r="S309" s="28">
        <v>97767.6</v>
      </c>
      <c r="T309" s="28">
        <f t="shared" si="6"/>
        <v>97767.6</v>
      </c>
      <c r="U309" s="28">
        <v>0</v>
      </c>
      <c r="V309" s="28">
        <v>0</v>
      </c>
      <c r="W309" s="28">
        <v>0</v>
      </c>
      <c r="X309" s="287"/>
    </row>
    <row r="310" spans="1:24" ht="264">
      <c r="A310" s="22">
        <v>607</v>
      </c>
      <c r="B310" s="23" t="s">
        <v>716</v>
      </c>
      <c r="C310" s="24" t="s">
        <v>610</v>
      </c>
      <c r="D310" s="26" t="s">
        <v>730</v>
      </c>
      <c r="E310" s="24" t="s">
        <v>731</v>
      </c>
      <c r="F310" s="24" t="s">
        <v>732</v>
      </c>
      <c r="G310" s="24" t="s">
        <v>401</v>
      </c>
      <c r="H310" s="24" t="s">
        <v>310</v>
      </c>
      <c r="I310" s="24" t="s">
        <v>177</v>
      </c>
      <c r="J310" s="24" t="s">
        <v>403</v>
      </c>
      <c r="K310" s="163" t="s">
        <v>737</v>
      </c>
      <c r="L310" s="24" t="s">
        <v>738</v>
      </c>
      <c r="M310" s="24" t="s">
        <v>739</v>
      </c>
      <c r="N310" s="24" t="s">
        <v>229</v>
      </c>
      <c r="O310" s="24" t="s">
        <v>50</v>
      </c>
      <c r="P310" s="24" t="s">
        <v>736</v>
      </c>
      <c r="Q310" s="24" t="s">
        <v>149</v>
      </c>
      <c r="R310" s="27" t="s">
        <v>531</v>
      </c>
      <c r="S310" s="28">
        <v>0</v>
      </c>
      <c r="T310" s="28">
        <f t="shared" si="6"/>
        <v>0</v>
      </c>
      <c r="U310" s="28">
        <v>104835.6</v>
      </c>
      <c r="V310" s="28">
        <v>104835.6</v>
      </c>
      <c r="W310" s="28">
        <v>104835.6</v>
      </c>
      <c r="X310" s="287"/>
    </row>
    <row r="311" spans="1:24" ht="264">
      <c r="A311" s="30">
        <v>607</v>
      </c>
      <c r="B311" s="31" t="s">
        <v>716</v>
      </c>
      <c r="C311" s="29" t="s">
        <v>610</v>
      </c>
      <c r="D311" s="32" t="s">
        <v>730</v>
      </c>
      <c r="E311" s="29" t="s">
        <v>731</v>
      </c>
      <c r="F311" s="29" t="s">
        <v>732</v>
      </c>
      <c r="G311" s="29" t="s">
        <v>401</v>
      </c>
      <c r="H311" s="29" t="s">
        <v>310</v>
      </c>
      <c r="I311" s="29" t="s">
        <v>177</v>
      </c>
      <c r="J311" s="29" t="s">
        <v>403</v>
      </c>
      <c r="K311" s="163" t="s">
        <v>740</v>
      </c>
      <c r="L311" s="29" t="s">
        <v>741</v>
      </c>
      <c r="M311" s="29" t="s">
        <v>742</v>
      </c>
      <c r="N311" s="29" t="s">
        <v>229</v>
      </c>
      <c r="O311" s="29" t="s">
        <v>47</v>
      </c>
      <c r="P311" s="29" t="s">
        <v>743</v>
      </c>
      <c r="Q311" s="29" t="s">
        <v>515</v>
      </c>
      <c r="R311" s="33" t="s">
        <v>531</v>
      </c>
      <c r="S311" s="28">
        <v>956.75</v>
      </c>
      <c r="T311" s="28">
        <f t="shared" si="6"/>
        <v>956.75</v>
      </c>
      <c r="U311" s="28">
        <v>0</v>
      </c>
      <c r="V311" s="28">
        <v>0</v>
      </c>
      <c r="W311" s="28">
        <v>0</v>
      </c>
      <c r="X311" s="287"/>
    </row>
    <row r="312" spans="1:24" ht="264">
      <c r="A312" s="22">
        <v>607</v>
      </c>
      <c r="B312" s="23" t="s">
        <v>716</v>
      </c>
      <c r="C312" s="24" t="s">
        <v>610</v>
      </c>
      <c r="D312" s="26" t="s">
        <v>730</v>
      </c>
      <c r="E312" s="24" t="s">
        <v>731</v>
      </c>
      <c r="F312" s="24" t="s">
        <v>732</v>
      </c>
      <c r="G312" s="24" t="s">
        <v>401</v>
      </c>
      <c r="H312" s="24" t="s">
        <v>310</v>
      </c>
      <c r="I312" s="24" t="s">
        <v>177</v>
      </c>
      <c r="J312" s="24" t="s">
        <v>403</v>
      </c>
      <c r="K312" s="163" t="s">
        <v>744</v>
      </c>
      <c r="L312" s="24" t="s">
        <v>745</v>
      </c>
      <c r="M312" s="24" t="s">
        <v>742</v>
      </c>
      <c r="N312" s="24" t="s">
        <v>229</v>
      </c>
      <c r="O312" s="24" t="s">
        <v>47</v>
      </c>
      <c r="P312" s="24" t="s">
        <v>736</v>
      </c>
      <c r="Q312" s="24" t="s">
        <v>149</v>
      </c>
      <c r="R312" s="27" t="s">
        <v>532</v>
      </c>
      <c r="S312" s="28">
        <v>11878.68</v>
      </c>
      <c r="T312" s="28">
        <f t="shared" si="6"/>
        <v>11878.68</v>
      </c>
      <c r="U312" s="28">
        <v>0</v>
      </c>
      <c r="V312" s="28">
        <v>0</v>
      </c>
      <c r="W312" s="28">
        <v>0</v>
      </c>
      <c r="X312" s="287"/>
    </row>
    <row r="313" spans="1:24" ht="264">
      <c r="A313" s="22">
        <v>607</v>
      </c>
      <c r="B313" s="23" t="s">
        <v>716</v>
      </c>
      <c r="C313" s="24" t="s">
        <v>610</v>
      </c>
      <c r="D313" s="26" t="s">
        <v>730</v>
      </c>
      <c r="E313" s="24" t="s">
        <v>731</v>
      </c>
      <c r="F313" s="24" t="s">
        <v>732</v>
      </c>
      <c r="G313" s="24" t="s">
        <v>401</v>
      </c>
      <c r="H313" s="24" t="s">
        <v>310</v>
      </c>
      <c r="I313" s="24" t="s">
        <v>177</v>
      </c>
      <c r="J313" s="24" t="s">
        <v>403</v>
      </c>
      <c r="K313" s="163" t="s">
        <v>737</v>
      </c>
      <c r="L313" s="24" t="s">
        <v>746</v>
      </c>
      <c r="M313" s="24" t="s">
        <v>739</v>
      </c>
      <c r="N313" s="24" t="s">
        <v>229</v>
      </c>
      <c r="O313" s="24" t="s">
        <v>50</v>
      </c>
      <c r="P313" s="24" t="s">
        <v>736</v>
      </c>
      <c r="Q313" s="24" t="s">
        <v>149</v>
      </c>
      <c r="R313" s="27" t="s">
        <v>532</v>
      </c>
      <c r="S313" s="28">
        <v>0</v>
      </c>
      <c r="T313" s="28">
        <f t="shared" si="6"/>
        <v>0</v>
      </c>
      <c r="U313" s="28">
        <v>12949.58</v>
      </c>
      <c r="V313" s="28">
        <v>13330.43</v>
      </c>
      <c r="W313" s="28">
        <v>13330.43</v>
      </c>
      <c r="X313" s="287"/>
    </row>
    <row r="314" spans="1:24" ht="264">
      <c r="A314" s="30">
        <v>607</v>
      </c>
      <c r="B314" s="31" t="s">
        <v>716</v>
      </c>
      <c r="C314" s="29" t="s">
        <v>610</v>
      </c>
      <c r="D314" s="32" t="s">
        <v>730</v>
      </c>
      <c r="E314" s="29" t="s">
        <v>731</v>
      </c>
      <c r="F314" s="29" t="s">
        <v>732</v>
      </c>
      <c r="G314" s="29" t="s">
        <v>401</v>
      </c>
      <c r="H314" s="29" t="s">
        <v>310</v>
      </c>
      <c r="I314" s="29" t="s">
        <v>177</v>
      </c>
      <c r="J314" s="29" t="s">
        <v>403</v>
      </c>
      <c r="K314" s="163" t="s">
        <v>747</v>
      </c>
      <c r="L314" s="29" t="s">
        <v>748</v>
      </c>
      <c r="M314" s="29" t="s">
        <v>742</v>
      </c>
      <c r="N314" s="29" t="s">
        <v>229</v>
      </c>
      <c r="O314" s="29" t="s">
        <v>47</v>
      </c>
      <c r="P314" s="29" t="s">
        <v>749</v>
      </c>
      <c r="Q314" s="29" t="s">
        <v>515</v>
      </c>
      <c r="R314" s="33" t="s">
        <v>531</v>
      </c>
      <c r="S314" s="28">
        <v>8343.56</v>
      </c>
      <c r="T314" s="28">
        <f t="shared" si="6"/>
        <v>8343.56</v>
      </c>
      <c r="U314" s="28">
        <v>0</v>
      </c>
      <c r="V314" s="28">
        <v>0</v>
      </c>
      <c r="W314" s="28">
        <v>0</v>
      </c>
      <c r="X314" s="287"/>
    </row>
    <row r="315" spans="1:24" ht="264">
      <c r="A315" s="30">
        <v>607</v>
      </c>
      <c r="B315" s="31" t="s">
        <v>716</v>
      </c>
      <c r="C315" s="29" t="s">
        <v>610</v>
      </c>
      <c r="D315" s="32" t="s">
        <v>730</v>
      </c>
      <c r="E315" s="29" t="s">
        <v>731</v>
      </c>
      <c r="F315" s="29" t="s">
        <v>732</v>
      </c>
      <c r="G315" s="29" t="s">
        <v>401</v>
      </c>
      <c r="H315" s="29" t="s">
        <v>310</v>
      </c>
      <c r="I315" s="29" t="s">
        <v>177</v>
      </c>
      <c r="J315" s="29" t="s">
        <v>403</v>
      </c>
      <c r="K315" s="163" t="s">
        <v>747</v>
      </c>
      <c r="L315" s="29" t="s">
        <v>748</v>
      </c>
      <c r="M315" s="29" t="s">
        <v>742</v>
      </c>
      <c r="N315" s="29" t="s">
        <v>229</v>
      </c>
      <c r="O315" s="29" t="s">
        <v>47</v>
      </c>
      <c r="P315" s="29" t="s">
        <v>749</v>
      </c>
      <c r="Q315" s="29" t="s">
        <v>515</v>
      </c>
      <c r="R315" s="33" t="s">
        <v>532</v>
      </c>
      <c r="S315" s="28">
        <v>1158.32</v>
      </c>
      <c r="T315" s="28">
        <f t="shared" si="6"/>
        <v>1158.32</v>
      </c>
      <c r="U315" s="28">
        <v>0</v>
      </c>
      <c r="V315" s="28">
        <v>0</v>
      </c>
      <c r="W315" s="28">
        <v>0</v>
      </c>
      <c r="X315" s="287"/>
    </row>
    <row r="316" spans="1:24" ht="264">
      <c r="A316" s="30">
        <v>607</v>
      </c>
      <c r="B316" s="31" t="s">
        <v>716</v>
      </c>
      <c r="C316" s="29" t="s">
        <v>610</v>
      </c>
      <c r="D316" s="32" t="s">
        <v>730</v>
      </c>
      <c r="E316" s="29" t="s">
        <v>731</v>
      </c>
      <c r="F316" s="29" t="s">
        <v>732</v>
      </c>
      <c r="G316" s="29" t="s">
        <v>401</v>
      </c>
      <c r="H316" s="29" t="s">
        <v>310</v>
      </c>
      <c r="I316" s="29" t="s">
        <v>177</v>
      </c>
      <c r="J316" s="29" t="s">
        <v>403</v>
      </c>
      <c r="K316" s="163" t="s">
        <v>747</v>
      </c>
      <c r="L316" s="29" t="s">
        <v>748</v>
      </c>
      <c r="M316" s="29" t="s">
        <v>742</v>
      </c>
      <c r="N316" s="29" t="s">
        <v>229</v>
      </c>
      <c r="O316" s="29" t="s">
        <v>47</v>
      </c>
      <c r="P316" s="29" t="s">
        <v>743</v>
      </c>
      <c r="Q316" s="29" t="s">
        <v>515</v>
      </c>
      <c r="R316" s="33" t="s">
        <v>532</v>
      </c>
      <c r="S316" s="28">
        <v>65.81</v>
      </c>
      <c r="T316" s="28">
        <f t="shared" si="6"/>
        <v>65.81</v>
      </c>
      <c r="U316" s="28">
        <v>0</v>
      </c>
      <c r="V316" s="28">
        <v>0</v>
      </c>
      <c r="W316" s="28">
        <v>0</v>
      </c>
      <c r="X316" s="287"/>
    </row>
    <row r="317" spans="1:24" ht="264">
      <c r="A317" s="30">
        <v>607</v>
      </c>
      <c r="B317" s="31" t="s">
        <v>716</v>
      </c>
      <c r="C317" s="29" t="s">
        <v>610</v>
      </c>
      <c r="D317" s="32" t="s">
        <v>730</v>
      </c>
      <c r="E317" s="29" t="s">
        <v>731</v>
      </c>
      <c r="F317" s="29" t="s">
        <v>732</v>
      </c>
      <c r="G317" s="29" t="s">
        <v>401</v>
      </c>
      <c r="H317" s="29" t="s">
        <v>310</v>
      </c>
      <c r="I317" s="29" t="s">
        <v>177</v>
      </c>
      <c r="J317" s="29" t="s">
        <v>403</v>
      </c>
      <c r="K317" s="163" t="s">
        <v>747</v>
      </c>
      <c r="L317" s="29" t="s">
        <v>748</v>
      </c>
      <c r="M317" s="29" t="s">
        <v>742</v>
      </c>
      <c r="N317" s="29" t="s">
        <v>229</v>
      </c>
      <c r="O317" s="29" t="s">
        <v>47</v>
      </c>
      <c r="P317" s="29" t="s">
        <v>750</v>
      </c>
      <c r="Q317" s="29" t="s">
        <v>515</v>
      </c>
      <c r="R317" s="33" t="s">
        <v>531</v>
      </c>
      <c r="S317" s="28">
        <v>439.13</v>
      </c>
      <c r="T317" s="28">
        <f t="shared" si="6"/>
        <v>439.13</v>
      </c>
      <c r="U317" s="28">
        <v>0</v>
      </c>
      <c r="V317" s="28">
        <v>0</v>
      </c>
      <c r="W317" s="28">
        <v>0</v>
      </c>
      <c r="X317" s="287"/>
    </row>
    <row r="318" spans="1:24" ht="264">
      <c r="A318" s="30">
        <v>607</v>
      </c>
      <c r="B318" s="31" t="s">
        <v>716</v>
      </c>
      <c r="C318" s="29" t="s">
        <v>610</v>
      </c>
      <c r="D318" s="32" t="s">
        <v>730</v>
      </c>
      <c r="E318" s="29" t="s">
        <v>731</v>
      </c>
      <c r="F318" s="29" t="s">
        <v>732</v>
      </c>
      <c r="G318" s="29" t="s">
        <v>401</v>
      </c>
      <c r="H318" s="29" t="s">
        <v>310</v>
      </c>
      <c r="I318" s="29" t="s">
        <v>177</v>
      </c>
      <c r="J318" s="29" t="s">
        <v>403</v>
      </c>
      <c r="K318" s="163" t="s">
        <v>747</v>
      </c>
      <c r="L318" s="29" t="s">
        <v>748</v>
      </c>
      <c r="M318" s="29" t="s">
        <v>742</v>
      </c>
      <c r="N318" s="29" t="s">
        <v>229</v>
      </c>
      <c r="O318" s="29" t="s">
        <v>47</v>
      </c>
      <c r="P318" s="29" t="s">
        <v>750</v>
      </c>
      <c r="Q318" s="29" t="s">
        <v>515</v>
      </c>
      <c r="R318" s="33" t="s">
        <v>532</v>
      </c>
      <c r="S318" s="28">
        <v>60.97</v>
      </c>
      <c r="T318" s="28">
        <f t="shared" si="6"/>
        <v>60.97</v>
      </c>
      <c r="U318" s="28">
        <v>0</v>
      </c>
      <c r="V318" s="28">
        <v>0</v>
      </c>
      <c r="W318" s="28">
        <v>0</v>
      </c>
      <c r="X318" s="287"/>
    </row>
    <row r="319" spans="1:24" ht="264">
      <c r="A319" s="22">
        <v>607</v>
      </c>
      <c r="B319" s="23" t="s">
        <v>716</v>
      </c>
      <c r="C319" s="24" t="s">
        <v>610</v>
      </c>
      <c r="D319" s="26" t="s">
        <v>730</v>
      </c>
      <c r="E319" s="24" t="s">
        <v>731</v>
      </c>
      <c r="F319" s="24" t="s">
        <v>751</v>
      </c>
      <c r="G319" s="24" t="s">
        <v>401</v>
      </c>
      <c r="H319" s="24" t="s">
        <v>310</v>
      </c>
      <c r="I319" s="24" t="s">
        <v>177</v>
      </c>
      <c r="J319" s="24" t="s">
        <v>403</v>
      </c>
      <c r="K319" s="163" t="s">
        <v>752</v>
      </c>
      <c r="L319" s="24" t="s">
        <v>753</v>
      </c>
      <c r="M319" s="24" t="s">
        <v>742</v>
      </c>
      <c r="N319" s="24" t="s">
        <v>229</v>
      </c>
      <c r="O319" s="24" t="s">
        <v>47</v>
      </c>
      <c r="P319" s="24" t="s">
        <v>754</v>
      </c>
      <c r="Q319" s="24" t="s">
        <v>755</v>
      </c>
      <c r="R319" s="27" t="s">
        <v>554</v>
      </c>
      <c r="S319" s="28">
        <v>3340.44</v>
      </c>
      <c r="T319" s="28">
        <v>3265.6</v>
      </c>
      <c r="U319" s="28">
        <v>0</v>
      </c>
      <c r="V319" s="28">
        <v>0</v>
      </c>
      <c r="W319" s="28">
        <v>0</v>
      </c>
      <c r="X319" s="287"/>
    </row>
    <row r="320" spans="1:24" ht="264">
      <c r="A320" s="22">
        <v>607</v>
      </c>
      <c r="B320" s="23" t="s">
        <v>716</v>
      </c>
      <c r="C320" s="24" t="s">
        <v>610</v>
      </c>
      <c r="D320" s="26" t="s">
        <v>730</v>
      </c>
      <c r="E320" s="24" t="s">
        <v>731</v>
      </c>
      <c r="F320" s="24" t="s">
        <v>732</v>
      </c>
      <c r="G320" s="24" t="s">
        <v>401</v>
      </c>
      <c r="H320" s="24" t="s">
        <v>310</v>
      </c>
      <c r="I320" s="24" t="s">
        <v>177</v>
      </c>
      <c r="J320" s="24" t="s">
        <v>403</v>
      </c>
      <c r="K320" s="163" t="s">
        <v>756</v>
      </c>
      <c r="L320" s="24" t="s">
        <v>757</v>
      </c>
      <c r="M320" s="24" t="s">
        <v>758</v>
      </c>
      <c r="N320" s="24" t="s">
        <v>229</v>
      </c>
      <c r="O320" s="24" t="s">
        <v>47</v>
      </c>
      <c r="P320" s="24" t="s">
        <v>759</v>
      </c>
      <c r="Q320" s="26" t="s">
        <v>760</v>
      </c>
      <c r="R320" s="27" t="s">
        <v>554</v>
      </c>
      <c r="S320" s="28">
        <v>153.5</v>
      </c>
      <c r="T320" s="28">
        <f>S320</f>
        <v>153.5</v>
      </c>
      <c r="U320" s="28">
        <v>0</v>
      </c>
      <c r="V320" s="28">
        <v>0</v>
      </c>
      <c r="W320" s="28">
        <v>0</v>
      </c>
      <c r="X320" s="287"/>
    </row>
    <row r="321" spans="1:24" ht="264">
      <c r="A321" s="22">
        <v>607</v>
      </c>
      <c r="B321" s="23" t="s">
        <v>716</v>
      </c>
      <c r="C321" s="24" t="s">
        <v>610</v>
      </c>
      <c r="D321" s="26" t="s">
        <v>730</v>
      </c>
      <c r="E321" s="24" t="s">
        <v>731</v>
      </c>
      <c r="F321" s="24" t="s">
        <v>732</v>
      </c>
      <c r="G321" s="24" t="s">
        <v>401</v>
      </c>
      <c r="H321" s="24" t="s">
        <v>310</v>
      </c>
      <c r="I321" s="24" t="s">
        <v>177</v>
      </c>
      <c r="J321" s="24" t="s">
        <v>403</v>
      </c>
      <c r="K321" s="163" t="s">
        <v>761</v>
      </c>
      <c r="L321" s="24" t="s">
        <v>762</v>
      </c>
      <c r="M321" s="24" t="s">
        <v>739</v>
      </c>
      <c r="N321" s="24" t="s">
        <v>229</v>
      </c>
      <c r="O321" s="24" t="s">
        <v>50</v>
      </c>
      <c r="P321" s="24" t="s">
        <v>759</v>
      </c>
      <c r="Q321" s="26" t="s">
        <v>763</v>
      </c>
      <c r="R321" s="27" t="s">
        <v>554</v>
      </c>
      <c r="S321" s="28">
        <v>0</v>
      </c>
      <c r="T321" s="28">
        <f>S321</f>
        <v>0</v>
      </c>
      <c r="U321" s="28">
        <v>150</v>
      </c>
      <c r="V321" s="28">
        <v>150</v>
      </c>
      <c r="W321" s="28">
        <v>150</v>
      </c>
      <c r="X321" s="287"/>
    </row>
    <row r="322" spans="1:24" ht="264">
      <c r="A322" s="22">
        <v>607</v>
      </c>
      <c r="B322" s="23" t="s">
        <v>716</v>
      </c>
      <c r="C322" s="24" t="s">
        <v>610</v>
      </c>
      <c r="D322" s="26" t="s">
        <v>730</v>
      </c>
      <c r="E322" s="24" t="s">
        <v>731</v>
      </c>
      <c r="F322" s="24" t="s">
        <v>732</v>
      </c>
      <c r="G322" s="24" t="s">
        <v>401</v>
      </c>
      <c r="H322" s="24" t="s">
        <v>310</v>
      </c>
      <c r="I322" s="24" t="s">
        <v>177</v>
      </c>
      <c r="J322" s="24" t="s">
        <v>403</v>
      </c>
      <c r="K322" s="163" t="s">
        <v>764</v>
      </c>
      <c r="L322" s="24" t="s">
        <v>765</v>
      </c>
      <c r="M322" s="24" t="s">
        <v>739</v>
      </c>
      <c r="N322" s="24" t="s">
        <v>229</v>
      </c>
      <c r="O322" s="24" t="s">
        <v>47</v>
      </c>
      <c r="P322" s="24" t="s">
        <v>766</v>
      </c>
      <c r="Q322" s="24" t="s">
        <v>767</v>
      </c>
      <c r="R322" s="27" t="s">
        <v>554</v>
      </c>
      <c r="S322" s="28">
        <v>165.91</v>
      </c>
      <c r="T322" s="28">
        <v>165.91</v>
      </c>
      <c r="U322" s="28">
        <v>0</v>
      </c>
      <c r="V322" s="28">
        <v>0</v>
      </c>
      <c r="W322" s="28">
        <v>0</v>
      </c>
      <c r="X322" s="287"/>
    </row>
    <row r="323" spans="1:24" ht="264">
      <c r="A323" s="22">
        <v>607</v>
      </c>
      <c r="B323" s="23" t="s">
        <v>716</v>
      </c>
      <c r="C323" s="24" t="s">
        <v>610</v>
      </c>
      <c r="D323" s="26" t="s">
        <v>730</v>
      </c>
      <c r="E323" s="24" t="s">
        <v>731</v>
      </c>
      <c r="F323" s="24" t="s">
        <v>732</v>
      </c>
      <c r="G323" s="24" t="s">
        <v>401</v>
      </c>
      <c r="H323" s="24" t="s">
        <v>310</v>
      </c>
      <c r="I323" s="24" t="s">
        <v>177</v>
      </c>
      <c r="J323" s="24" t="s">
        <v>403</v>
      </c>
      <c r="K323" s="163" t="s">
        <v>764</v>
      </c>
      <c r="L323" s="24" t="s">
        <v>765</v>
      </c>
      <c r="M323" s="24" t="s">
        <v>739</v>
      </c>
      <c r="N323" s="24" t="s">
        <v>229</v>
      </c>
      <c r="O323" s="24" t="s">
        <v>50</v>
      </c>
      <c r="P323" s="24" t="s">
        <v>766</v>
      </c>
      <c r="Q323" s="24" t="s">
        <v>767</v>
      </c>
      <c r="R323" s="27" t="s">
        <v>554</v>
      </c>
      <c r="S323" s="28">
        <v>0</v>
      </c>
      <c r="T323" s="28">
        <f>S323</f>
        <v>0</v>
      </c>
      <c r="U323" s="28">
        <v>225</v>
      </c>
      <c r="V323" s="28">
        <v>163.80000000000001</v>
      </c>
      <c r="W323" s="28">
        <v>163.80000000000001</v>
      </c>
      <c r="X323" s="287"/>
    </row>
    <row r="324" spans="1:24" ht="264">
      <c r="A324" s="22">
        <v>607</v>
      </c>
      <c r="B324" s="23" t="s">
        <v>716</v>
      </c>
      <c r="C324" s="24" t="s">
        <v>610</v>
      </c>
      <c r="D324" s="26" t="s">
        <v>730</v>
      </c>
      <c r="E324" s="24" t="s">
        <v>731</v>
      </c>
      <c r="F324" s="24" t="s">
        <v>732</v>
      </c>
      <c r="G324" s="24" t="s">
        <v>401</v>
      </c>
      <c r="H324" s="24" t="s">
        <v>310</v>
      </c>
      <c r="I324" s="24" t="s">
        <v>177</v>
      </c>
      <c r="J324" s="24" t="s">
        <v>403</v>
      </c>
      <c r="K324" s="163" t="s">
        <v>768</v>
      </c>
      <c r="L324" s="24" t="s">
        <v>769</v>
      </c>
      <c r="M324" s="24" t="s">
        <v>739</v>
      </c>
      <c r="N324" s="24" t="s">
        <v>229</v>
      </c>
      <c r="O324" s="24" t="s">
        <v>50</v>
      </c>
      <c r="P324" s="24" t="s">
        <v>766</v>
      </c>
      <c r="Q324" s="24" t="s">
        <v>770</v>
      </c>
      <c r="R324" s="27" t="s">
        <v>555</v>
      </c>
      <c r="S324" s="28">
        <v>0</v>
      </c>
      <c r="T324" s="28">
        <f>S324</f>
        <v>0</v>
      </c>
      <c r="U324" s="28">
        <v>75</v>
      </c>
      <c r="V324" s="28">
        <v>54.6</v>
      </c>
      <c r="W324" s="28">
        <v>54.6</v>
      </c>
      <c r="X324" s="287"/>
    </row>
    <row r="325" spans="1:24" ht="264">
      <c r="A325" s="22">
        <v>607</v>
      </c>
      <c r="B325" s="23" t="s">
        <v>716</v>
      </c>
      <c r="C325" s="24" t="s">
        <v>610</v>
      </c>
      <c r="D325" s="26" t="s">
        <v>730</v>
      </c>
      <c r="E325" s="24" t="s">
        <v>731</v>
      </c>
      <c r="F325" s="24" t="s">
        <v>732</v>
      </c>
      <c r="G325" s="24" t="s">
        <v>401</v>
      </c>
      <c r="H325" s="24" t="s">
        <v>310</v>
      </c>
      <c r="I325" s="24" t="s">
        <v>177</v>
      </c>
      <c r="J325" s="24" t="s">
        <v>403</v>
      </c>
      <c r="K325" s="163" t="s">
        <v>771</v>
      </c>
      <c r="L325" s="24" t="s">
        <v>772</v>
      </c>
      <c r="M325" s="24" t="s">
        <v>739</v>
      </c>
      <c r="N325" s="24" t="s">
        <v>229</v>
      </c>
      <c r="O325" s="24" t="s">
        <v>50</v>
      </c>
      <c r="P325" s="24" t="s">
        <v>773</v>
      </c>
      <c r="Q325" s="26" t="s">
        <v>774</v>
      </c>
      <c r="R325" s="27" t="s">
        <v>555</v>
      </c>
      <c r="S325" s="28">
        <v>0</v>
      </c>
      <c r="T325" s="28">
        <f>S325</f>
        <v>0</v>
      </c>
      <c r="U325" s="28">
        <v>2939.95</v>
      </c>
      <c r="V325" s="28">
        <v>0</v>
      </c>
      <c r="W325" s="28">
        <v>0</v>
      </c>
      <c r="X325" s="287"/>
    </row>
    <row r="326" spans="1:24" ht="264">
      <c r="A326" s="22">
        <v>607</v>
      </c>
      <c r="B326" s="23" t="s">
        <v>716</v>
      </c>
      <c r="C326" s="24" t="s">
        <v>610</v>
      </c>
      <c r="D326" s="26" t="s">
        <v>730</v>
      </c>
      <c r="E326" s="26" t="s">
        <v>775</v>
      </c>
      <c r="F326" s="24" t="s">
        <v>776</v>
      </c>
      <c r="G326" s="24" t="s">
        <v>777</v>
      </c>
      <c r="H326" s="24" t="s">
        <v>310</v>
      </c>
      <c r="I326" s="24" t="s">
        <v>177</v>
      </c>
      <c r="J326" s="24" t="s">
        <v>403</v>
      </c>
      <c r="K326" s="163" t="s">
        <v>778</v>
      </c>
      <c r="L326" s="24" t="s">
        <v>779</v>
      </c>
      <c r="M326" s="24" t="s">
        <v>739</v>
      </c>
      <c r="N326" s="24" t="s">
        <v>229</v>
      </c>
      <c r="O326" s="24" t="s">
        <v>50</v>
      </c>
      <c r="P326" s="24" t="s">
        <v>780</v>
      </c>
      <c r="Q326" s="24" t="s">
        <v>580</v>
      </c>
      <c r="R326" s="27" t="s">
        <v>555</v>
      </c>
      <c r="S326" s="28">
        <v>0</v>
      </c>
      <c r="T326" s="28">
        <f>S326</f>
        <v>0</v>
      </c>
      <c r="U326" s="28">
        <v>995.64</v>
      </c>
      <c r="V326" s="28">
        <v>896.08</v>
      </c>
      <c r="W326" s="28">
        <v>896.08</v>
      </c>
      <c r="X326" s="287"/>
    </row>
    <row r="327" spans="1:24" ht="92.4">
      <c r="A327" s="22">
        <v>607</v>
      </c>
      <c r="B327" s="23" t="s">
        <v>716</v>
      </c>
      <c r="C327" s="24" t="s">
        <v>781</v>
      </c>
      <c r="D327" s="26" t="s">
        <v>782</v>
      </c>
      <c r="E327" s="24" t="s">
        <v>731</v>
      </c>
      <c r="F327" s="24" t="s">
        <v>783</v>
      </c>
      <c r="G327" s="24" t="s">
        <v>401</v>
      </c>
      <c r="H327" s="24" t="s">
        <v>310</v>
      </c>
      <c r="I327" s="24" t="s">
        <v>177</v>
      </c>
      <c r="J327" s="24" t="s">
        <v>403</v>
      </c>
      <c r="K327" s="163" t="s">
        <v>784</v>
      </c>
      <c r="L327" s="24" t="s">
        <v>785</v>
      </c>
      <c r="M327" s="24" t="s">
        <v>786</v>
      </c>
      <c r="N327" s="24" t="s">
        <v>127</v>
      </c>
      <c r="O327" s="24" t="s">
        <v>46</v>
      </c>
      <c r="P327" s="24" t="s">
        <v>787</v>
      </c>
      <c r="Q327" s="24" t="s">
        <v>149</v>
      </c>
      <c r="R327" s="27" t="s">
        <v>531</v>
      </c>
      <c r="S327" s="28">
        <v>37485.300000000003</v>
      </c>
      <c r="T327" s="28">
        <v>37485.21</v>
      </c>
      <c r="U327" s="28">
        <v>38768.699999999997</v>
      </c>
      <c r="V327" s="28">
        <v>38890.99</v>
      </c>
      <c r="W327" s="28">
        <v>38890.99</v>
      </c>
      <c r="X327" s="287"/>
    </row>
    <row r="328" spans="1:24" ht="92.4">
      <c r="A328" s="22">
        <v>607</v>
      </c>
      <c r="B328" s="23" t="s">
        <v>716</v>
      </c>
      <c r="C328" s="24" t="s">
        <v>781</v>
      </c>
      <c r="D328" s="26" t="s">
        <v>782</v>
      </c>
      <c r="E328" s="24" t="s">
        <v>731</v>
      </c>
      <c r="F328" s="24" t="s">
        <v>783</v>
      </c>
      <c r="G328" s="24" t="s">
        <v>401</v>
      </c>
      <c r="H328" s="24" t="s">
        <v>310</v>
      </c>
      <c r="I328" s="24" t="s">
        <v>177</v>
      </c>
      <c r="J328" s="24" t="s">
        <v>403</v>
      </c>
      <c r="K328" s="163" t="s">
        <v>784</v>
      </c>
      <c r="L328" s="24" t="s">
        <v>785</v>
      </c>
      <c r="M328" s="24" t="s">
        <v>786</v>
      </c>
      <c r="N328" s="24" t="s">
        <v>127</v>
      </c>
      <c r="O328" s="24" t="s">
        <v>46</v>
      </c>
      <c r="P328" s="24" t="s">
        <v>788</v>
      </c>
      <c r="Q328" s="24" t="s">
        <v>149</v>
      </c>
      <c r="R328" s="27" t="s">
        <v>531</v>
      </c>
      <c r="S328" s="28">
        <v>0</v>
      </c>
      <c r="T328" s="28">
        <v>0</v>
      </c>
      <c r="U328" s="28">
        <v>600</v>
      </c>
      <c r="V328" s="28">
        <v>600</v>
      </c>
      <c r="W328" s="28">
        <v>600</v>
      </c>
      <c r="X328" s="287"/>
    </row>
    <row r="329" spans="1:24" ht="105.6">
      <c r="A329" s="30">
        <v>607</v>
      </c>
      <c r="B329" s="31" t="s">
        <v>716</v>
      </c>
      <c r="C329" s="29" t="s">
        <v>781</v>
      </c>
      <c r="D329" s="32" t="s">
        <v>782</v>
      </c>
      <c r="E329" s="29" t="s">
        <v>731</v>
      </c>
      <c r="F329" s="29" t="s">
        <v>783</v>
      </c>
      <c r="G329" s="29" t="s">
        <v>401</v>
      </c>
      <c r="H329" s="29" t="s">
        <v>310</v>
      </c>
      <c r="I329" s="29" t="s">
        <v>177</v>
      </c>
      <c r="J329" s="29" t="s">
        <v>403</v>
      </c>
      <c r="K329" s="163" t="s">
        <v>789</v>
      </c>
      <c r="L329" s="29" t="s">
        <v>790</v>
      </c>
      <c r="M329" s="29" t="s">
        <v>791</v>
      </c>
      <c r="N329" s="29" t="s">
        <v>127</v>
      </c>
      <c r="O329" s="29" t="s">
        <v>46</v>
      </c>
      <c r="P329" s="29" t="s">
        <v>792</v>
      </c>
      <c r="Q329" s="29" t="s">
        <v>793</v>
      </c>
      <c r="R329" s="33" t="s">
        <v>531</v>
      </c>
      <c r="S329" s="28">
        <v>127.67</v>
      </c>
      <c r="T329" s="28">
        <f t="shared" ref="T329:T358" si="7">S329</f>
        <v>127.67</v>
      </c>
      <c r="U329" s="28">
        <v>0</v>
      </c>
      <c r="V329" s="28">
        <v>0</v>
      </c>
      <c r="W329" s="28">
        <v>0</v>
      </c>
      <c r="X329" s="287"/>
    </row>
    <row r="330" spans="1:24" ht="105.6">
      <c r="A330" s="30">
        <v>607</v>
      </c>
      <c r="B330" s="31" t="s">
        <v>716</v>
      </c>
      <c r="C330" s="29" t="s">
        <v>781</v>
      </c>
      <c r="D330" s="32" t="s">
        <v>782</v>
      </c>
      <c r="E330" s="29" t="s">
        <v>731</v>
      </c>
      <c r="F330" s="29" t="s">
        <v>783</v>
      </c>
      <c r="G330" s="29" t="s">
        <v>401</v>
      </c>
      <c r="H330" s="29" t="s">
        <v>794</v>
      </c>
      <c r="I330" s="29" t="s">
        <v>177</v>
      </c>
      <c r="J330" s="29" t="s">
        <v>403</v>
      </c>
      <c r="K330" s="163" t="s">
        <v>795</v>
      </c>
      <c r="L330" s="29" t="s">
        <v>790</v>
      </c>
      <c r="M330" s="29" t="s">
        <v>796</v>
      </c>
      <c r="N330" s="29" t="s">
        <v>127</v>
      </c>
      <c r="O330" s="29" t="s">
        <v>46</v>
      </c>
      <c r="P330" s="29" t="s">
        <v>797</v>
      </c>
      <c r="Q330" s="29" t="s">
        <v>798</v>
      </c>
      <c r="R330" s="33" t="s">
        <v>531</v>
      </c>
      <c r="S330" s="28">
        <v>769.34</v>
      </c>
      <c r="T330" s="28">
        <f t="shared" si="7"/>
        <v>769.34</v>
      </c>
      <c r="U330" s="28">
        <v>0</v>
      </c>
      <c r="V330" s="28">
        <v>0</v>
      </c>
      <c r="W330" s="28">
        <v>0</v>
      </c>
      <c r="X330" s="287"/>
    </row>
    <row r="331" spans="1:24" ht="92.4">
      <c r="A331" s="22">
        <v>607</v>
      </c>
      <c r="B331" s="23" t="s">
        <v>716</v>
      </c>
      <c r="C331" s="24" t="s">
        <v>799</v>
      </c>
      <c r="D331" s="24" t="s">
        <v>800</v>
      </c>
      <c r="E331" s="24" t="s">
        <v>731</v>
      </c>
      <c r="F331" s="24" t="s">
        <v>801</v>
      </c>
      <c r="G331" s="24" t="s">
        <v>401</v>
      </c>
      <c r="H331" s="24" t="s">
        <v>310</v>
      </c>
      <c r="I331" s="24" t="s">
        <v>177</v>
      </c>
      <c r="J331" s="24" t="s">
        <v>403</v>
      </c>
      <c r="K331" s="163" t="s">
        <v>778</v>
      </c>
      <c r="L331" s="24" t="s">
        <v>802</v>
      </c>
      <c r="M331" s="24" t="s">
        <v>739</v>
      </c>
      <c r="N331" s="24" t="s">
        <v>127</v>
      </c>
      <c r="O331" s="24" t="s">
        <v>46</v>
      </c>
      <c r="P331" s="24" t="s">
        <v>803</v>
      </c>
      <c r="Q331" s="24" t="s">
        <v>804</v>
      </c>
      <c r="R331" s="27" t="s">
        <v>555</v>
      </c>
      <c r="S331" s="28">
        <v>875</v>
      </c>
      <c r="T331" s="28">
        <f t="shared" si="7"/>
        <v>875</v>
      </c>
      <c r="U331" s="28">
        <v>0</v>
      </c>
      <c r="V331" s="28">
        <v>0</v>
      </c>
      <c r="W331" s="28">
        <v>0</v>
      </c>
      <c r="X331" s="287"/>
    </row>
    <row r="332" spans="1:24" ht="92.4">
      <c r="A332" s="22">
        <v>607</v>
      </c>
      <c r="B332" s="23" t="s">
        <v>716</v>
      </c>
      <c r="C332" s="24" t="s">
        <v>799</v>
      </c>
      <c r="D332" s="24" t="s">
        <v>800</v>
      </c>
      <c r="E332" s="24" t="s">
        <v>731</v>
      </c>
      <c r="F332" s="24" t="s">
        <v>801</v>
      </c>
      <c r="G332" s="24" t="s">
        <v>401</v>
      </c>
      <c r="H332" s="24" t="s">
        <v>310</v>
      </c>
      <c r="I332" s="24" t="s">
        <v>177</v>
      </c>
      <c r="J332" s="24" t="s">
        <v>403</v>
      </c>
      <c r="K332" s="163" t="s">
        <v>778</v>
      </c>
      <c r="L332" s="24" t="s">
        <v>802</v>
      </c>
      <c r="M332" s="24" t="s">
        <v>739</v>
      </c>
      <c r="N332" s="24" t="s">
        <v>127</v>
      </c>
      <c r="O332" s="24" t="s">
        <v>46</v>
      </c>
      <c r="P332" s="24" t="s">
        <v>805</v>
      </c>
      <c r="Q332" s="24" t="s">
        <v>804</v>
      </c>
      <c r="R332" s="27" t="s">
        <v>555</v>
      </c>
      <c r="S332" s="28">
        <v>218.75</v>
      </c>
      <c r="T332" s="28">
        <f t="shared" si="7"/>
        <v>218.75</v>
      </c>
      <c r="U332" s="28">
        <v>0</v>
      </c>
      <c r="V332" s="28">
        <v>0</v>
      </c>
      <c r="W332" s="28">
        <v>0</v>
      </c>
      <c r="X332" s="287"/>
    </row>
    <row r="333" spans="1:24" ht="92.4">
      <c r="A333" s="22">
        <v>607</v>
      </c>
      <c r="B333" s="23" t="s">
        <v>716</v>
      </c>
      <c r="C333" s="24" t="s">
        <v>799</v>
      </c>
      <c r="D333" s="34" t="s">
        <v>800</v>
      </c>
      <c r="E333" s="24" t="s">
        <v>731</v>
      </c>
      <c r="F333" s="24" t="s">
        <v>806</v>
      </c>
      <c r="G333" s="24" t="s">
        <v>401</v>
      </c>
      <c r="H333" s="24" t="s">
        <v>310</v>
      </c>
      <c r="I333" s="24" t="s">
        <v>177</v>
      </c>
      <c r="J333" s="24" t="s">
        <v>403</v>
      </c>
      <c r="K333" s="164" t="s">
        <v>807</v>
      </c>
      <c r="L333" s="29" t="s">
        <v>443</v>
      </c>
      <c r="M333" s="29" t="s">
        <v>808</v>
      </c>
      <c r="N333" s="24" t="s">
        <v>46</v>
      </c>
      <c r="O333" s="24" t="s">
        <v>48</v>
      </c>
      <c r="P333" s="24" t="s">
        <v>809</v>
      </c>
      <c r="Q333" s="24" t="s">
        <v>810</v>
      </c>
      <c r="R333" s="27" t="s">
        <v>39</v>
      </c>
      <c r="S333" s="28">
        <v>0</v>
      </c>
      <c r="T333" s="28">
        <f t="shared" si="7"/>
        <v>0</v>
      </c>
      <c r="U333" s="28">
        <v>1058.3</v>
      </c>
      <c r="V333" s="28">
        <v>1058.3</v>
      </c>
      <c r="W333" s="28">
        <v>1058.3</v>
      </c>
      <c r="X333" s="287"/>
    </row>
    <row r="334" spans="1:24" ht="92.4">
      <c r="A334" s="22">
        <v>607</v>
      </c>
      <c r="B334" s="23" t="s">
        <v>716</v>
      </c>
      <c r="C334" s="24" t="s">
        <v>799</v>
      </c>
      <c r="D334" s="35" t="s">
        <v>800</v>
      </c>
      <c r="E334" s="24" t="s">
        <v>731</v>
      </c>
      <c r="F334" s="24" t="s">
        <v>806</v>
      </c>
      <c r="G334" s="24" t="s">
        <v>401</v>
      </c>
      <c r="H334" s="24" t="s">
        <v>310</v>
      </c>
      <c r="I334" s="24" t="s">
        <v>177</v>
      </c>
      <c r="J334" s="24" t="s">
        <v>403</v>
      </c>
      <c r="K334" s="164" t="s">
        <v>807</v>
      </c>
      <c r="L334" s="29" t="s">
        <v>811</v>
      </c>
      <c r="M334" s="29" t="s">
        <v>808</v>
      </c>
      <c r="N334" s="24" t="s">
        <v>46</v>
      </c>
      <c r="O334" s="24" t="s">
        <v>48</v>
      </c>
      <c r="P334" s="24" t="s">
        <v>809</v>
      </c>
      <c r="Q334" s="24" t="s">
        <v>810</v>
      </c>
      <c r="R334" s="27" t="s">
        <v>186</v>
      </c>
      <c r="S334" s="28">
        <v>26.4</v>
      </c>
      <c r="T334" s="28">
        <f t="shared" si="7"/>
        <v>26.4</v>
      </c>
      <c r="U334" s="28">
        <v>26.4</v>
      </c>
      <c r="V334" s="28">
        <v>26.4</v>
      </c>
      <c r="W334" s="28">
        <v>26.4</v>
      </c>
      <c r="X334" s="287"/>
    </row>
    <row r="335" spans="1:24" ht="92.4">
      <c r="A335" s="22">
        <v>607</v>
      </c>
      <c r="B335" s="23" t="s">
        <v>716</v>
      </c>
      <c r="C335" s="24" t="s">
        <v>799</v>
      </c>
      <c r="D335" s="35" t="s">
        <v>800</v>
      </c>
      <c r="E335" s="24" t="s">
        <v>731</v>
      </c>
      <c r="F335" s="24" t="s">
        <v>812</v>
      </c>
      <c r="G335" s="24" t="s">
        <v>401</v>
      </c>
      <c r="H335" s="24" t="s">
        <v>310</v>
      </c>
      <c r="I335" s="24" t="s">
        <v>177</v>
      </c>
      <c r="J335" s="24" t="s">
        <v>403</v>
      </c>
      <c r="K335" s="164" t="s">
        <v>813</v>
      </c>
      <c r="L335" s="29" t="s">
        <v>63</v>
      </c>
      <c r="M335" s="29" t="s">
        <v>814</v>
      </c>
      <c r="N335" s="24" t="s">
        <v>46</v>
      </c>
      <c r="O335" s="24" t="s">
        <v>48</v>
      </c>
      <c r="P335" s="24" t="s">
        <v>809</v>
      </c>
      <c r="Q335" s="24" t="s">
        <v>810</v>
      </c>
      <c r="R335" s="27" t="s">
        <v>43</v>
      </c>
      <c r="S335" s="28">
        <v>42</v>
      </c>
      <c r="T335" s="28">
        <f t="shared" si="7"/>
        <v>42</v>
      </c>
      <c r="U335" s="28">
        <v>42</v>
      </c>
      <c r="V335" s="28">
        <v>42</v>
      </c>
      <c r="W335" s="28">
        <v>42</v>
      </c>
      <c r="X335" s="287"/>
    </row>
    <row r="336" spans="1:24" ht="92.4">
      <c r="A336" s="22">
        <v>607</v>
      </c>
      <c r="B336" s="23" t="s">
        <v>716</v>
      </c>
      <c r="C336" s="24" t="s">
        <v>799</v>
      </c>
      <c r="D336" s="35" t="s">
        <v>800</v>
      </c>
      <c r="E336" s="24" t="s">
        <v>731</v>
      </c>
      <c r="F336" s="24" t="s">
        <v>812</v>
      </c>
      <c r="G336" s="24" t="s">
        <v>401</v>
      </c>
      <c r="H336" s="24" t="s">
        <v>310</v>
      </c>
      <c r="I336" s="24" t="s">
        <v>177</v>
      </c>
      <c r="J336" s="24" t="s">
        <v>403</v>
      </c>
      <c r="K336" s="164" t="s">
        <v>815</v>
      </c>
      <c r="L336" s="29" t="s">
        <v>63</v>
      </c>
      <c r="M336" s="29" t="s">
        <v>816</v>
      </c>
      <c r="N336" s="24" t="s">
        <v>46</v>
      </c>
      <c r="O336" s="24" t="s">
        <v>48</v>
      </c>
      <c r="P336" s="24" t="s">
        <v>809</v>
      </c>
      <c r="Q336" s="24" t="s">
        <v>810</v>
      </c>
      <c r="R336" s="27" t="s">
        <v>817</v>
      </c>
      <c r="S336" s="28">
        <v>224.71</v>
      </c>
      <c r="T336" s="28">
        <f t="shared" si="7"/>
        <v>224.71</v>
      </c>
      <c r="U336" s="28">
        <v>260</v>
      </c>
      <c r="V336" s="28">
        <v>260</v>
      </c>
      <c r="W336" s="28">
        <v>260</v>
      </c>
      <c r="X336" s="287"/>
    </row>
    <row r="337" spans="1:24" ht="92.4">
      <c r="A337" s="22">
        <v>607</v>
      </c>
      <c r="B337" s="23" t="s">
        <v>716</v>
      </c>
      <c r="C337" s="24" t="s">
        <v>799</v>
      </c>
      <c r="D337" s="129" t="s">
        <v>800</v>
      </c>
      <c r="E337" s="24" t="s">
        <v>731</v>
      </c>
      <c r="F337" s="24" t="s">
        <v>801</v>
      </c>
      <c r="G337" s="24" t="s">
        <v>401</v>
      </c>
      <c r="H337" s="24" t="s">
        <v>310</v>
      </c>
      <c r="I337" s="24" t="s">
        <v>177</v>
      </c>
      <c r="J337" s="24" t="s">
        <v>403</v>
      </c>
      <c r="K337" s="163" t="s">
        <v>818</v>
      </c>
      <c r="L337" s="24" t="s">
        <v>819</v>
      </c>
      <c r="M337" s="24" t="s">
        <v>739</v>
      </c>
      <c r="N337" s="24" t="s">
        <v>229</v>
      </c>
      <c r="O337" s="24" t="s">
        <v>47</v>
      </c>
      <c r="P337" s="24" t="s">
        <v>521</v>
      </c>
      <c r="Q337" s="24" t="s">
        <v>129</v>
      </c>
      <c r="R337" s="27" t="s">
        <v>531</v>
      </c>
      <c r="S337" s="28">
        <v>344</v>
      </c>
      <c r="T337" s="28">
        <f t="shared" si="7"/>
        <v>344</v>
      </c>
      <c r="U337" s="28">
        <v>0</v>
      </c>
      <c r="V337" s="28">
        <v>0</v>
      </c>
      <c r="W337" s="28">
        <v>0</v>
      </c>
      <c r="X337" s="287"/>
    </row>
    <row r="338" spans="1:24" ht="92.4">
      <c r="A338" s="22">
        <v>607</v>
      </c>
      <c r="B338" s="23" t="s">
        <v>716</v>
      </c>
      <c r="C338" s="24" t="s">
        <v>799</v>
      </c>
      <c r="D338" s="24" t="s">
        <v>800</v>
      </c>
      <c r="E338" s="24" t="s">
        <v>731</v>
      </c>
      <c r="F338" s="24" t="s">
        <v>801</v>
      </c>
      <c r="G338" s="24" t="s">
        <v>401</v>
      </c>
      <c r="H338" s="24" t="s">
        <v>310</v>
      </c>
      <c r="I338" s="24" t="s">
        <v>177</v>
      </c>
      <c r="J338" s="24" t="s">
        <v>403</v>
      </c>
      <c r="K338" s="163" t="s">
        <v>820</v>
      </c>
      <c r="L338" s="24" t="s">
        <v>821</v>
      </c>
      <c r="M338" s="24" t="s">
        <v>739</v>
      </c>
      <c r="N338" s="24" t="s">
        <v>229</v>
      </c>
      <c r="O338" s="24" t="s">
        <v>50</v>
      </c>
      <c r="P338" s="24" t="s">
        <v>521</v>
      </c>
      <c r="Q338" s="24" t="s">
        <v>129</v>
      </c>
      <c r="R338" s="27" t="s">
        <v>531</v>
      </c>
      <c r="S338" s="28">
        <v>0</v>
      </c>
      <c r="T338" s="28">
        <f t="shared" si="7"/>
        <v>0</v>
      </c>
      <c r="U338" s="28">
        <v>347</v>
      </c>
      <c r="V338" s="28">
        <v>347</v>
      </c>
      <c r="W338" s="28">
        <v>347</v>
      </c>
      <c r="X338" s="287"/>
    </row>
    <row r="339" spans="1:24" ht="92.4">
      <c r="A339" s="22">
        <v>607</v>
      </c>
      <c r="B339" s="23" t="s">
        <v>716</v>
      </c>
      <c r="C339" s="24" t="s">
        <v>799</v>
      </c>
      <c r="D339" s="24" t="s">
        <v>800</v>
      </c>
      <c r="E339" s="24" t="s">
        <v>731</v>
      </c>
      <c r="F339" s="24" t="s">
        <v>801</v>
      </c>
      <c r="G339" s="24" t="s">
        <v>401</v>
      </c>
      <c r="H339" s="24" t="s">
        <v>310</v>
      </c>
      <c r="I339" s="24" t="s">
        <v>177</v>
      </c>
      <c r="J339" s="24" t="s">
        <v>403</v>
      </c>
      <c r="K339" s="163" t="s">
        <v>822</v>
      </c>
      <c r="L339" s="24" t="s">
        <v>823</v>
      </c>
      <c r="M339" s="24" t="s">
        <v>742</v>
      </c>
      <c r="N339" s="24" t="s">
        <v>229</v>
      </c>
      <c r="O339" s="24" t="s">
        <v>47</v>
      </c>
      <c r="P339" s="24" t="s">
        <v>521</v>
      </c>
      <c r="Q339" s="24" t="s">
        <v>129</v>
      </c>
      <c r="R339" s="27" t="s">
        <v>532</v>
      </c>
      <c r="S339" s="28">
        <v>53</v>
      </c>
      <c r="T339" s="28">
        <f t="shared" si="7"/>
        <v>53</v>
      </c>
      <c r="U339" s="28">
        <v>0</v>
      </c>
      <c r="V339" s="28">
        <v>0</v>
      </c>
      <c r="W339" s="28">
        <v>0</v>
      </c>
      <c r="X339" s="287"/>
    </row>
    <row r="340" spans="1:24" ht="92.4">
      <c r="A340" s="22">
        <v>607</v>
      </c>
      <c r="B340" s="23" t="s">
        <v>716</v>
      </c>
      <c r="C340" s="24" t="s">
        <v>799</v>
      </c>
      <c r="D340" s="24" t="s">
        <v>800</v>
      </c>
      <c r="E340" s="24" t="s">
        <v>731</v>
      </c>
      <c r="F340" s="24" t="s">
        <v>801</v>
      </c>
      <c r="G340" s="24" t="s">
        <v>401</v>
      </c>
      <c r="H340" s="24" t="s">
        <v>310</v>
      </c>
      <c r="I340" s="24" t="s">
        <v>177</v>
      </c>
      <c r="J340" s="24" t="s">
        <v>403</v>
      </c>
      <c r="K340" s="163" t="s">
        <v>778</v>
      </c>
      <c r="L340" s="24" t="s">
        <v>819</v>
      </c>
      <c r="M340" s="24" t="s">
        <v>739</v>
      </c>
      <c r="N340" s="24" t="s">
        <v>229</v>
      </c>
      <c r="O340" s="24" t="s">
        <v>50</v>
      </c>
      <c r="P340" s="24" t="s">
        <v>521</v>
      </c>
      <c r="Q340" s="24" t="s">
        <v>129</v>
      </c>
      <c r="R340" s="27" t="s">
        <v>532</v>
      </c>
      <c r="S340" s="28">
        <v>0</v>
      </c>
      <c r="T340" s="28">
        <f t="shared" si="7"/>
        <v>0</v>
      </c>
      <c r="U340" s="28">
        <v>65</v>
      </c>
      <c r="V340" s="28">
        <v>65</v>
      </c>
      <c r="W340" s="28">
        <v>65</v>
      </c>
      <c r="X340" s="287"/>
    </row>
    <row r="341" spans="1:24" ht="224.4">
      <c r="A341" s="30">
        <v>607</v>
      </c>
      <c r="B341" s="31" t="s">
        <v>716</v>
      </c>
      <c r="C341" s="29" t="s">
        <v>799</v>
      </c>
      <c r="D341" s="29" t="s">
        <v>800</v>
      </c>
      <c r="E341" s="29" t="s">
        <v>731</v>
      </c>
      <c r="F341" s="29" t="s">
        <v>801</v>
      </c>
      <c r="G341" s="29" t="s">
        <v>401</v>
      </c>
      <c r="H341" s="32" t="s">
        <v>824</v>
      </c>
      <c r="I341" s="29" t="s">
        <v>825</v>
      </c>
      <c r="J341" s="29" t="s">
        <v>826</v>
      </c>
      <c r="K341" s="163" t="s">
        <v>827</v>
      </c>
      <c r="L341" s="29" t="s">
        <v>828</v>
      </c>
      <c r="M341" s="29" t="s">
        <v>829</v>
      </c>
      <c r="N341" s="29" t="s">
        <v>127</v>
      </c>
      <c r="O341" s="29" t="s">
        <v>46</v>
      </c>
      <c r="P341" s="29" t="s">
        <v>830</v>
      </c>
      <c r="Q341" s="29" t="s">
        <v>831</v>
      </c>
      <c r="R341" s="33" t="s">
        <v>554</v>
      </c>
      <c r="S341" s="28">
        <v>294.41000000000003</v>
      </c>
      <c r="T341" s="28">
        <f t="shared" si="7"/>
        <v>294.41000000000003</v>
      </c>
      <c r="U341" s="28">
        <v>0</v>
      </c>
      <c r="V341" s="28">
        <v>0</v>
      </c>
      <c r="W341" s="28">
        <v>0</v>
      </c>
      <c r="X341" s="287"/>
    </row>
    <row r="342" spans="1:24" ht="224.4">
      <c r="A342" s="30">
        <v>607</v>
      </c>
      <c r="B342" s="31" t="s">
        <v>716</v>
      </c>
      <c r="C342" s="29" t="s">
        <v>799</v>
      </c>
      <c r="D342" s="29" t="s">
        <v>800</v>
      </c>
      <c r="E342" s="29" t="s">
        <v>731</v>
      </c>
      <c r="F342" s="29" t="s">
        <v>801</v>
      </c>
      <c r="G342" s="29" t="s">
        <v>401</v>
      </c>
      <c r="H342" s="32" t="s">
        <v>824</v>
      </c>
      <c r="I342" s="29" t="s">
        <v>825</v>
      </c>
      <c r="J342" s="29" t="s">
        <v>826</v>
      </c>
      <c r="K342" s="163" t="s">
        <v>827</v>
      </c>
      <c r="L342" s="29" t="s">
        <v>828</v>
      </c>
      <c r="M342" s="29" t="s">
        <v>829</v>
      </c>
      <c r="N342" s="29" t="s">
        <v>127</v>
      </c>
      <c r="O342" s="29" t="s">
        <v>46</v>
      </c>
      <c r="P342" s="29" t="s">
        <v>832</v>
      </c>
      <c r="Q342" s="29" t="s">
        <v>833</v>
      </c>
      <c r="R342" s="33" t="s">
        <v>554</v>
      </c>
      <c r="S342" s="28">
        <v>686.96</v>
      </c>
      <c r="T342" s="28">
        <f t="shared" si="7"/>
        <v>686.96</v>
      </c>
      <c r="U342" s="28">
        <v>0</v>
      </c>
      <c r="V342" s="28">
        <v>0</v>
      </c>
      <c r="W342" s="28">
        <v>0</v>
      </c>
      <c r="X342" s="287"/>
    </row>
    <row r="343" spans="1:24" ht="92.4">
      <c r="A343" s="22">
        <v>607</v>
      </c>
      <c r="B343" s="23" t="s">
        <v>716</v>
      </c>
      <c r="C343" s="24" t="s">
        <v>799</v>
      </c>
      <c r="D343" s="24" t="s">
        <v>800</v>
      </c>
      <c r="E343" s="24" t="s">
        <v>731</v>
      </c>
      <c r="F343" s="24" t="s">
        <v>801</v>
      </c>
      <c r="G343" s="24" t="s">
        <v>401</v>
      </c>
      <c r="H343" s="24" t="s">
        <v>310</v>
      </c>
      <c r="I343" s="24" t="s">
        <v>177</v>
      </c>
      <c r="J343" s="24" t="s">
        <v>403</v>
      </c>
      <c r="K343" s="163" t="s">
        <v>834</v>
      </c>
      <c r="L343" s="24" t="s">
        <v>835</v>
      </c>
      <c r="M343" s="24" t="s">
        <v>735</v>
      </c>
      <c r="N343" s="24" t="s">
        <v>127</v>
      </c>
      <c r="O343" s="24" t="s">
        <v>46</v>
      </c>
      <c r="P343" s="24" t="s">
        <v>521</v>
      </c>
      <c r="Q343" s="24" t="s">
        <v>129</v>
      </c>
      <c r="R343" s="27" t="s">
        <v>531</v>
      </c>
      <c r="S343" s="28">
        <v>3637.5</v>
      </c>
      <c r="T343" s="28">
        <f t="shared" si="7"/>
        <v>3637.5</v>
      </c>
      <c r="U343" s="28">
        <v>3642.5</v>
      </c>
      <c r="V343" s="28">
        <v>3642.5</v>
      </c>
      <c r="W343" s="28">
        <v>3642.5</v>
      </c>
      <c r="X343" s="287"/>
    </row>
    <row r="344" spans="1:24" ht="92.4">
      <c r="A344" s="22">
        <v>607</v>
      </c>
      <c r="B344" s="23" t="s">
        <v>716</v>
      </c>
      <c r="C344" s="24" t="s">
        <v>799</v>
      </c>
      <c r="D344" s="24" t="s">
        <v>800</v>
      </c>
      <c r="E344" s="24" t="s">
        <v>731</v>
      </c>
      <c r="F344" s="24" t="s">
        <v>801</v>
      </c>
      <c r="G344" s="24" t="s">
        <v>401</v>
      </c>
      <c r="H344" s="24" t="s">
        <v>310</v>
      </c>
      <c r="I344" s="24" t="s">
        <v>177</v>
      </c>
      <c r="J344" s="24" t="s">
        <v>403</v>
      </c>
      <c r="K344" s="163" t="s">
        <v>834</v>
      </c>
      <c r="L344" s="24" t="s">
        <v>836</v>
      </c>
      <c r="M344" s="24" t="s">
        <v>735</v>
      </c>
      <c r="N344" s="24" t="s">
        <v>127</v>
      </c>
      <c r="O344" s="24" t="s">
        <v>46</v>
      </c>
      <c r="P344" s="24" t="s">
        <v>521</v>
      </c>
      <c r="Q344" s="24" t="s">
        <v>129</v>
      </c>
      <c r="R344" s="27" t="s">
        <v>532</v>
      </c>
      <c r="S344" s="28">
        <v>2171</v>
      </c>
      <c r="T344" s="28">
        <f t="shared" si="7"/>
        <v>2171</v>
      </c>
      <c r="U344" s="28">
        <v>1951</v>
      </c>
      <c r="V344" s="28">
        <v>1330.5</v>
      </c>
      <c r="W344" s="28">
        <v>1330.5</v>
      </c>
      <c r="X344" s="287"/>
    </row>
    <row r="345" spans="1:24" ht="92.4">
      <c r="A345" s="22">
        <v>607</v>
      </c>
      <c r="B345" s="23" t="s">
        <v>716</v>
      </c>
      <c r="C345" s="24" t="s">
        <v>799</v>
      </c>
      <c r="D345" s="24" t="s">
        <v>800</v>
      </c>
      <c r="E345" s="24" t="s">
        <v>731</v>
      </c>
      <c r="F345" s="24" t="s">
        <v>801</v>
      </c>
      <c r="G345" s="24" t="s">
        <v>401</v>
      </c>
      <c r="H345" s="24" t="s">
        <v>310</v>
      </c>
      <c r="I345" s="24" t="s">
        <v>177</v>
      </c>
      <c r="J345" s="24" t="s">
        <v>403</v>
      </c>
      <c r="K345" s="163" t="s">
        <v>837</v>
      </c>
      <c r="L345" s="24" t="s">
        <v>838</v>
      </c>
      <c r="M345" s="24" t="s">
        <v>735</v>
      </c>
      <c r="N345" s="24" t="s">
        <v>127</v>
      </c>
      <c r="O345" s="24" t="s">
        <v>46</v>
      </c>
      <c r="P345" s="24" t="s">
        <v>839</v>
      </c>
      <c r="Q345" s="24" t="s">
        <v>149</v>
      </c>
      <c r="R345" s="27" t="s">
        <v>531</v>
      </c>
      <c r="S345" s="28">
        <v>32617.61</v>
      </c>
      <c r="T345" s="28">
        <f t="shared" si="7"/>
        <v>32617.61</v>
      </c>
      <c r="U345" s="28">
        <v>32804</v>
      </c>
      <c r="V345" s="28">
        <v>32804</v>
      </c>
      <c r="W345" s="28">
        <v>32804</v>
      </c>
      <c r="X345" s="287"/>
    </row>
    <row r="346" spans="1:24" ht="92.4">
      <c r="A346" s="22">
        <v>607</v>
      </c>
      <c r="B346" s="23" t="s">
        <v>716</v>
      </c>
      <c r="C346" s="24" t="s">
        <v>799</v>
      </c>
      <c r="D346" s="24" t="s">
        <v>800</v>
      </c>
      <c r="E346" s="24" t="s">
        <v>731</v>
      </c>
      <c r="F346" s="24" t="s">
        <v>801</v>
      </c>
      <c r="G346" s="24" t="s">
        <v>401</v>
      </c>
      <c r="H346" s="24" t="s">
        <v>310</v>
      </c>
      <c r="I346" s="24" t="s">
        <v>177</v>
      </c>
      <c r="J346" s="24" t="s">
        <v>403</v>
      </c>
      <c r="K346" s="163" t="s">
        <v>837</v>
      </c>
      <c r="L346" s="24" t="s">
        <v>838</v>
      </c>
      <c r="M346" s="24" t="s">
        <v>735</v>
      </c>
      <c r="N346" s="24" t="s">
        <v>127</v>
      </c>
      <c r="O346" s="24" t="s">
        <v>46</v>
      </c>
      <c r="P346" s="24" t="s">
        <v>839</v>
      </c>
      <c r="Q346" s="24" t="s">
        <v>149</v>
      </c>
      <c r="R346" s="27" t="s">
        <v>532</v>
      </c>
      <c r="S346" s="28">
        <v>16760.62</v>
      </c>
      <c r="T346" s="28">
        <f t="shared" si="7"/>
        <v>16760.62</v>
      </c>
      <c r="U346" s="28">
        <v>16886.560000000001</v>
      </c>
      <c r="V346" s="28">
        <v>17762.2</v>
      </c>
      <c r="W346" s="28">
        <v>17762.2</v>
      </c>
      <c r="X346" s="287"/>
    </row>
    <row r="347" spans="1:24" ht="92.4">
      <c r="A347" s="22">
        <v>607</v>
      </c>
      <c r="B347" s="23" t="s">
        <v>716</v>
      </c>
      <c r="C347" s="24" t="s">
        <v>799</v>
      </c>
      <c r="D347" s="24" t="s">
        <v>800</v>
      </c>
      <c r="E347" s="24" t="s">
        <v>731</v>
      </c>
      <c r="F347" s="24" t="s">
        <v>801</v>
      </c>
      <c r="G347" s="24" t="s">
        <v>401</v>
      </c>
      <c r="H347" s="24" t="s">
        <v>310</v>
      </c>
      <c r="I347" s="24" t="s">
        <v>177</v>
      </c>
      <c r="J347" s="24" t="s">
        <v>403</v>
      </c>
      <c r="K347" s="163" t="s">
        <v>837</v>
      </c>
      <c r="L347" s="24" t="s">
        <v>838</v>
      </c>
      <c r="M347" s="24" t="s">
        <v>735</v>
      </c>
      <c r="N347" s="24" t="s">
        <v>127</v>
      </c>
      <c r="O347" s="24" t="s">
        <v>46</v>
      </c>
      <c r="P347" s="24" t="s">
        <v>840</v>
      </c>
      <c r="Q347" s="24" t="s">
        <v>149</v>
      </c>
      <c r="R347" s="27" t="s">
        <v>531</v>
      </c>
      <c r="S347" s="28">
        <v>3017.12</v>
      </c>
      <c r="T347" s="28">
        <f t="shared" si="7"/>
        <v>3017.12</v>
      </c>
      <c r="U347" s="28">
        <v>3081.38</v>
      </c>
      <c r="V347" s="28">
        <v>3102.84</v>
      </c>
      <c r="W347" s="28">
        <v>3102.84</v>
      </c>
      <c r="X347" s="287"/>
    </row>
    <row r="348" spans="1:24" ht="92.4">
      <c r="A348" s="22">
        <v>607</v>
      </c>
      <c r="B348" s="23" t="s">
        <v>716</v>
      </c>
      <c r="C348" s="24" t="s">
        <v>799</v>
      </c>
      <c r="D348" s="24" t="s">
        <v>800</v>
      </c>
      <c r="E348" s="24" t="s">
        <v>731</v>
      </c>
      <c r="F348" s="24" t="s">
        <v>801</v>
      </c>
      <c r="G348" s="24" t="s">
        <v>401</v>
      </c>
      <c r="H348" s="24" t="s">
        <v>310</v>
      </c>
      <c r="I348" s="24" t="s">
        <v>177</v>
      </c>
      <c r="J348" s="24" t="s">
        <v>403</v>
      </c>
      <c r="K348" s="163" t="s">
        <v>837</v>
      </c>
      <c r="L348" s="24" t="s">
        <v>838</v>
      </c>
      <c r="M348" s="24" t="s">
        <v>735</v>
      </c>
      <c r="N348" s="24" t="s">
        <v>127</v>
      </c>
      <c r="O348" s="24" t="s">
        <v>46</v>
      </c>
      <c r="P348" s="24" t="s">
        <v>841</v>
      </c>
      <c r="Q348" s="24" t="s">
        <v>149</v>
      </c>
      <c r="R348" s="27" t="s">
        <v>531</v>
      </c>
      <c r="S348" s="28">
        <v>44470.54</v>
      </c>
      <c r="T348" s="28">
        <f t="shared" si="7"/>
        <v>44470.54</v>
      </c>
      <c r="U348" s="28">
        <v>40597.32</v>
      </c>
      <c r="V348" s="28">
        <v>40616.04</v>
      </c>
      <c r="W348" s="28">
        <v>40616.04</v>
      </c>
      <c r="X348" s="287"/>
    </row>
    <row r="349" spans="1:24" ht="92.4">
      <c r="A349" s="22">
        <v>607</v>
      </c>
      <c r="B349" s="23" t="s">
        <v>716</v>
      </c>
      <c r="C349" s="24" t="s">
        <v>799</v>
      </c>
      <c r="D349" s="24" t="s">
        <v>800</v>
      </c>
      <c r="E349" s="24" t="s">
        <v>731</v>
      </c>
      <c r="F349" s="24" t="s">
        <v>801</v>
      </c>
      <c r="G349" s="24" t="s">
        <v>401</v>
      </c>
      <c r="H349" s="24" t="s">
        <v>310</v>
      </c>
      <c r="I349" s="24" t="s">
        <v>177</v>
      </c>
      <c r="J349" s="24" t="s">
        <v>403</v>
      </c>
      <c r="K349" s="163" t="s">
        <v>837</v>
      </c>
      <c r="L349" s="24" t="s">
        <v>838</v>
      </c>
      <c r="M349" s="24" t="s">
        <v>735</v>
      </c>
      <c r="N349" s="24" t="s">
        <v>127</v>
      </c>
      <c r="O349" s="24" t="s">
        <v>46</v>
      </c>
      <c r="P349" s="24" t="s">
        <v>841</v>
      </c>
      <c r="Q349" s="24" t="s">
        <v>149</v>
      </c>
      <c r="R349" s="27" t="s">
        <v>532</v>
      </c>
      <c r="S349" s="28">
        <v>5445.77</v>
      </c>
      <c r="T349" s="28">
        <f t="shared" si="7"/>
        <v>5445.77</v>
      </c>
      <c r="U349" s="28">
        <v>8168.66</v>
      </c>
      <c r="V349" s="28">
        <v>8168.66</v>
      </c>
      <c r="W349" s="28">
        <v>8168.66</v>
      </c>
      <c r="X349" s="287"/>
    </row>
    <row r="350" spans="1:24" ht="92.4">
      <c r="A350" s="30">
        <v>607</v>
      </c>
      <c r="B350" s="31" t="s">
        <v>716</v>
      </c>
      <c r="C350" s="29" t="s">
        <v>799</v>
      </c>
      <c r="D350" s="29" t="s">
        <v>800</v>
      </c>
      <c r="E350" s="29" t="s">
        <v>731</v>
      </c>
      <c r="F350" s="29" t="s">
        <v>751</v>
      </c>
      <c r="G350" s="29" t="s">
        <v>401</v>
      </c>
      <c r="H350" s="29" t="s">
        <v>310</v>
      </c>
      <c r="I350" s="29" t="s">
        <v>177</v>
      </c>
      <c r="J350" s="29" t="s">
        <v>403</v>
      </c>
      <c r="K350" s="162" t="s">
        <v>837</v>
      </c>
      <c r="L350" s="29" t="s">
        <v>842</v>
      </c>
      <c r="M350" s="29" t="s">
        <v>735</v>
      </c>
      <c r="N350" s="29" t="s">
        <v>229</v>
      </c>
      <c r="O350" s="29" t="s">
        <v>50</v>
      </c>
      <c r="P350" s="29" t="s">
        <v>754</v>
      </c>
      <c r="Q350" s="29" t="s">
        <v>755</v>
      </c>
      <c r="R350" s="33" t="s">
        <v>554</v>
      </c>
      <c r="S350" s="28">
        <v>0</v>
      </c>
      <c r="T350" s="28">
        <f t="shared" si="7"/>
        <v>0</v>
      </c>
      <c r="U350" s="28">
        <v>0</v>
      </c>
      <c r="V350" s="28">
        <v>0</v>
      </c>
      <c r="W350" s="28">
        <v>2595.96</v>
      </c>
      <c r="X350" s="287"/>
    </row>
    <row r="351" spans="1:24" ht="92.4">
      <c r="A351" s="30">
        <v>607</v>
      </c>
      <c r="B351" s="31" t="s">
        <v>716</v>
      </c>
      <c r="C351" s="29" t="s">
        <v>799</v>
      </c>
      <c r="D351" s="29" t="s">
        <v>800</v>
      </c>
      <c r="E351" s="29" t="s">
        <v>731</v>
      </c>
      <c r="F351" s="29" t="s">
        <v>751</v>
      </c>
      <c r="G351" s="29" t="s">
        <v>401</v>
      </c>
      <c r="H351" s="29" t="s">
        <v>310</v>
      </c>
      <c r="I351" s="29" t="s">
        <v>177</v>
      </c>
      <c r="J351" s="29" t="s">
        <v>403</v>
      </c>
      <c r="K351" s="162" t="s">
        <v>837</v>
      </c>
      <c r="L351" s="29" t="s">
        <v>842</v>
      </c>
      <c r="M351" s="29" t="s">
        <v>735</v>
      </c>
      <c r="N351" s="29" t="s">
        <v>127</v>
      </c>
      <c r="O351" s="29" t="s">
        <v>46</v>
      </c>
      <c r="P351" s="29" t="s">
        <v>754</v>
      </c>
      <c r="Q351" s="29" t="s">
        <v>755</v>
      </c>
      <c r="R351" s="33" t="s">
        <v>554</v>
      </c>
      <c r="S351" s="28">
        <v>200</v>
      </c>
      <c r="T351" s="28">
        <f t="shared" si="7"/>
        <v>200</v>
      </c>
      <c r="U351" s="28">
        <v>0</v>
      </c>
      <c r="V351" s="28">
        <v>2595.96</v>
      </c>
      <c r="W351" s="28">
        <v>0</v>
      </c>
      <c r="X351" s="287"/>
    </row>
    <row r="352" spans="1:24" ht="118.8">
      <c r="A352" s="22">
        <v>607</v>
      </c>
      <c r="B352" s="23" t="s">
        <v>716</v>
      </c>
      <c r="C352" s="24" t="s">
        <v>799</v>
      </c>
      <c r="D352" s="24" t="s">
        <v>800</v>
      </c>
      <c r="E352" s="24" t="s">
        <v>731</v>
      </c>
      <c r="F352" s="24" t="s">
        <v>801</v>
      </c>
      <c r="G352" s="24" t="s">
        <v>401</v>
      </c>
      <c r="H352" s="24" t="s">
        <v>310</v>
      </c>
      <c r="I352" s="24" t="s">
        <v>177</v>
      </c>
      <c r="J352" s="24" t="s">
        <v>403</v>
      </c>
      <c r="K352" s="163" t="s">
        <v>837</v>
      </c>
      <c r="L352" s="24" t="s">
        <v>843</v>
      </c>
      <c r="M352" s="24" t="s">
        <v>735</v>
      </c>
      <c r="N352" s="24" t="s">
        <v>127</v>
      </c>
      <c r="O352" s="24" t="s">
        <v>46</v>
      </c>
      <c r="P352" s="24" t="s">
        <v>759</v>
      </c>
      <c r="Q352" s="26" t="s">
        <v>760</v>
      </c>
      <c r="R352" s="27" t="s">
        <v>554</v>
      </c>
      <c r="S352" s="28">
        <v>694.48</v>
      </c>
      <c r="T352" s="28">
        <f t="shared" si="7"/>
        <v>694.48</v>
      </c>
      <c r="U352" s="28">
        <v>150</v>
      </c>
      <c r="V352" s="28">
        <v>150</v>
      </c>
      <c r="W352" s="28">
        <v>150</v>
      </c>
      <c r="X352" s="287"/>
    </row>
    <row r="353" spans="1:24" ht="92.4">
      <c r="A353" s="22">
        <v>607</v>
      </c>
      <c r="B353" s="23" t="s">
        <v>716</v>
      </c>
      <c r="C353" s="24" t="s">
        <v>799</v>
      </c>
      <c r="D353" s="24" t="s">
        <v>800</v>
      </c>
      <c r="E353" s="24" t="s">
        <v>731</v>
      </c>
      <c r="F353" s="24" t="s">
        <v>801</v>
      </c>
      <c r="G353" s="24" t="s">
        <v>401</v>
      </c>
      <c r="H353" s="24" t="s">
        <v>310</v>
      </c>
      <c r="I353" s="24" t="s">
        <v>177</v>
      </c>
      <c r="J353" s="24" t="s">
        <v>403</v>
      </c>
      <c r="K353" s="163" t="s">
        <v>837</v>
      </c>
      <c r="L353" s="24" t="s">
        <v>844</v>
      </c>
      <c r="M353" s="24" t="s">
        <v>845</v>
      </c>
      <c r="N353" s="24" t="s">
        <v>127</v>
      </c>
      <c r="O353" s="24" t="s">
        <v>46</v>
      </c>
      <c r="P353" s="24" t="s">
        <v>766</v>
      </c>
      <c r="Q353" s="24" t="s">
        <v>770</v>
      </c>
      <c r="R353" s="27" t="s">
        <v>554</v>
      </c>
      <c r="S353" s="28">
        <v>1164.5999999999999</v>
      </c>
      <c r="T353" s="28">
        <f t="shared" si="7"/>
        <v>1164.5999999999999</v>
      </c>
      <c r="U353" s="28">
        <v>940</v>
      </c>
      <c r="V353" s="28">
        <v>817.6</v>
      </c>
      <c r="W353" s="28">
        <v>817.6</v>
      </c>
      <c r="X353" s="287"/>
    </row>
    <row r="354" spans="1:24" ht="145.19999999999999">
      <c r="A354" s="30">
        <v>607</v>
      </c>
      <c r="B354" s="31" t="s">
        <v>716</v>
      </c>
      <c r="C354" s="29" t="s">
        <v>799</v>
      </c>
      <c r="D354" s="29" t="s">
        <v>800</v>
      </c>
      <c r="E354" s="29" t="s">
        <v>731</v>
      </c>
      <c r="F354" s="29" t="s">
        <v>801</v>
      </c>
      <c r="G354" s="29" t="s">
        <v>401</v>
      </c>
      <c r="H354" s="29" t="s">
        <v>310</v>
      </c>
      <c r="I354" s="29" t="s">
        <v>177</v>
      </c>
      <c r="J354" s="29" t="s">
        <v>403</v>
      </c>
      <c r="K354" s="163" t="s">
        <v>846</v>
      </c>
      <c r="L354" s="24" t="s">
        <v>847</v>
      </c>
      <c r="M354" s="24" t="s">
        <v>848</v>
      </c>
      <c r="N354" s="29" t="s">
        <v>127</v>
      </c>
      <c r="O354" s="29" t="s">
        <v>46</v>
      </c>
      <c r="P354" s="29" t="s">
        <v>849</v>
      </c>
      <c r="Q354" s="29" t="s">
        <v>850</v>
      </c>
      <c r="R354" s="33" t="s">
        <v>555</v>
      </c>
      <c r="S354" s="28">
        <v>1519.69</v>
      </c>
      <c r="T354" s="28">
        <f t="shared" si="7"/>
        <v>1519.69</v>
      </c>
      <c r="U354" s="28">
        <v>0</v>
      </c>
      <c r="V354" s="28">
        <v>0</v>
      </c>
      <c r="W354" s="28">
        <v>0</v>
      </c>
      <c r="X354" s="287"/>
    </row>
    <row r="355" spans="1:24" ht="105.6">
      <c r="A355" s="30">
        <v>607</v>
      </c>
      <c r="B355" s="31" t="s">
        <v>716</v>
      </c>
      <c r="C355" s="29" t="s">
        <v>799</v>
      </c>
      <c r="D355" s="29" t="s">
        <v>800</v>
      </c>
      <c r="E355" s="29" t="s">
        <v>731</v>
      </c>
      <c r="F355" s="29" t="s">
        <v>801</v>
      </c>
      <c r="G355" s="29" t="s">
        <v>401</v>
      </c>
      <c r="H355" s="29" t="s">
        <v>310</v>
      </c>
      <c r="I355" s="29" t="s">
        <v>177</v>
      </c>
      <c r="J355" s="29" t="s">
        <v>403</v>
      </c>
      <c r="K355" s="163" t="s">
        <v>837</v>
      </c>
      <c r="L355" s="24" t="s">
        <v>851</v>
      </c>
      <c r="M355" s="24" t="s">
        <v>735</v>
      </c>
      <c r="N355" s="29" t="s">
        <v>127</v>
      </c>
      <c r="O355" s="29" t="s">
        <v>46</v>
      </c>
      <c r="P355" s="29" t="s">
        <v>852</v>
      </c>
      <c r="Q355" s="29" t="s">
        <v>853</v>
      </c>
      <c r="R355" s="33" t="s">
        <v>555</v>
      </c>
      <c r="S355" s="28">
        <v>506.56</v>
      </c>
      <c r="T355" s="28">
        <f t="shared" si="7"/>
        <v>506.56</v>
      </c>
      <c r="U355" s="28">
        <v>0</v>
      </c>
      <c r="V355" s="28">
        <v>0</v>
      </c>
      <c r="W355" s="28">
        <v>0</v>
      </c>
      <c r="X355" s="287"/>
    </row>
    <row r="356" spans="1:24" ht="105.6">
      <c r="A356" s="22">
        <v>607</v>
      </c>
      <c r="B356" s="23" t="s">
        <v>716</v>
      </c>
      <c r="C356" s="24" t="s">
        <v>799</v>
      </c>
      <c r="D356" s="24" t="s">
        <v>800</v>
      </c>
      <c r="E356" s="24" t="s">
        <v>731</v>
      </c>
      <c r="F356" s="24" t="s">
        <v>801</v>
      </c>
      <c r="G356" s="24" t="s">
        <v>401</v>
      </c>
      <c r="H356" s="24" t="s">
        <v>310</v>
      </c>
      <c r="I356" s="24" t="s">
        <v>177</v>
      </c>
      <c r="J356" s="24" t="s">
        <v>403</v>
      </c>
      <c r="K356" s="162" t="s">
        <v>854</v>
      </c>
      <c r="L356" s="29" t="s">
        <v>855</v>
      </c>
      <c r="M356" s="29" t="s">
        <v>856</v>
      </c>
      <c r="N356" s="24" t="s">
        <v>127</v>
      </c>
      <c r="O356" s="24" t="s">
        <v>46</v>
      </c>
      <c r="P356" s="24" t="s">
        <v>857</v>
      </c>
      <c r="Q356" s="24" t="s">
        <v>858</v>
      </c>
      <c r="R356" s="27" t="s">
        <v>181</v>
      </c>
      <c r="S356" s="28">
        <v>93000</v>
      </c>
      <c r="T356" s="28">
        <f t="shared" si="7"/>
        <v>93000</v>
      </c>
      <c r="U356" s="28">
        <v>0</v>
      </c>
      <c r="V356" s="28">
        <v>0</v>
      </c>
      <c r="W356" s="28">
        <v>0</v>
      </c>
      <c r="X356" s="287"/>
    </row>
    <row r="357" spans="1:24" ht="105.6">
      <c r="A357" s="22">
        <v>607</v>
      </c>
      <c r="B357" s="23" t="s">
        <v>716</v>
      </c>
      <c r="C357" s="24" t="s">
        <v>799</v>
      </c>
      <c r="D357" s="24" t="s">
        <v>800</v>
      </c>
      <c r="E357" s="24" t="s">
        <v>731</v>
      </c>
      <c r="F357" s="24" t="s">
        <v>801</v>
      </c>
      <c r="G357" s="24" t="s">
        <v>401</v>
      </c>
      <c r="H357" s="24" t="s">
        <v>310</v>
      </c>
      <c r="I357" s="24" t="s">
        <v>177</v>
      </c>
      <c r="J357" s="24" t="s">
        <v>403</v>
      </c>
      <c r="K357" s="162" t="s">
        <v>859</v>
      </c>
      <c r="L357" s="29" t="s">
        <v>855</v>
      </c>
      <c r="M357" s="29" t="s">
        <v>856</v>
      </c>
      <c r="N357" s="24" t="s">
        <v>127</v>
      </c>
      <c r="O357" s="24" t="s">
        <v>46</v>
      </c>
      <c r="P357" s="24" t="s">
        <v>857</v>
      </c>
      <c r="Q357" s="24" t="s">
        <v>858</v>
      </c>
      <c r="R357" s="27" t="s">
        <v>860</v>
      </c>
      <c r="S357" s="28">
        <v>0</v>
      </c>
      <c r="T357" s="28">
        <f t="shared" si="7"/>
        <v>0</v>
      </c>
      <c r="U357" s="28">
        <v>93000</v>
      </c>
      <c r="V357" s="28">
        <v>0</v>
      </c>
      <c r="W357" s="28">
        <v>0</v>
      </c>
      <c r="X357" s="287"/>
    </row>
    <row r="358" spans="1:24" ht="92.4">
      <c r="A358" s="22">
        <v>607</v>
      </c>
      <c r="B358" s="23" t="s">
        <v>716</v>
      </c>
      <c r="C358" s="24" t="s">
        <v>799</v>
      </c>
      <c r="D358" s="24" t="s">
        <v>800</v>
      </c>
      <c r="E358" s="24" t="s">
        <v>731</v>
      </c>
      <c r="F358" s="24" t="s">
        <v>801</v>
      </c>
      <c r="G358" s="24" t="s">
        <v>401</v>
      </c>
      <c r="H358" s="24" t="s">
        <v>310</v>
      </c>
      <c r="I358" s="24" t="s">
        <v>177</v>
      </c>
      <c r="J358" s="24" t="s">
        <v>403</v>
      </c>
      <c r="K358" s="163" t="s">
        <v>778</v>
      </c>
      <c r="L358" s="24" t="s">
        <v>802</v>
      </c>
      <c r="M358" s="24" t="s">
        <v>739</v>
      </c>
      <c r="N358" s="24" t="s">
        <v>127</v>
      </c>
      <c r="O358" s="24" t="s">
        <v>46</v>
      </c>
      <c r="P358" s="24" t="s">
        <v>861</v>
      </c>
      <c r="Q358" s="24" t="s">
        <v>136</v>
      </c>
      <c r="R358" s="27" t="s">
        <v>554</v>
      </c>
      <c r="S358" s="28">
        <v>0</v>
      </c>
      <c r="T358" s="28">
        <f t="shared" si="7"/>
        <v>0</v>
      </c>
      <c r="U358" s="28">
        <v>85</v>
      </c>
      <c r="V358" s="28">
        <v>76.5</v>
      </c>
      <c r="W358" s="28">
        <v>76.5</v>
      </c>
      <c r="X358" s="287"/>
    </row>
    <row r="359" spans="1:24" ht="132">
      <c r="A359" s="22">
        <v>607</v>
      </c>
      <c r="B359" s="23" t="s">
        <v>716</v>
      </c>
      <c r="C359" s="24" t="s">
        <v>799</v>
      </c>
      <c r="D359" s="24" t="s">
        <v>800</v>
      </c>
      <c r="E359" s="26" t="s">
        <v>862</v>
      </c>
      <c r="F359" s="24" t="s">
        <v>863</v>
      </c>
      <c r="G359" s="24" t="s">
        <v>777</v>
      </c>
      <c r="H359" s="24" t="s">
        <v>310</v>
      </c>
      <c r="I359" s="24" t="s">
        <v>177</v>
      </c>
      <c r="J359" s="24" t="s">
        <v>403</v>
      </c>
      <c r="K359" s="163" t="s">
        <v>864</v>
      </c>
      <c r="L359" s="24" t="s">
        <v>865</v>
      </c>
      <c r="M359" s="24" t="s">
        <v>845</v>
      </c>
      <c r="N359" s="24" t="s">
        <v>127</v>
      </c>
      <c r="O359" s="24" t="s">
        <v>46</v>
      </c>
      <c r="P359" s="24" t="s">
        <v>780</v>
      </c>
      <c r="Q359" s="24" t="s">
        <v>580</v>
      </c>
      <c r="R359" s="27" t="s">
        <v>554</v>
      </c>
      <c r="S359" s="28">
        <v>1165.54</v>
      </c>
      <c r="T359" s="28">
        <v>981.21</v>
      </c>
      <c r="U359" s="28">
        <v>0</v>
      </c>
      <c r="V359" s="28">
        <v>0</v>
      </c>
      <c r="W359" s="28">
        <v>0</v>
      </c>
      <c r="X359" s="287"/>
    </row>
    <row r="360" spans="1:24" ht="92.4">
      <c r="A360" s="30">
        <v>607</v>
      </c>
      <c r="B360" s="31" t="s">
        <v>716</v>
      </c>
      <c r="C360" s="29" t="s">
        <v>799</v>
      </c>
      <c r="D360" s="29" t="s">
        <v>800</v>
      </c>
      <c r="E360" s="29" t="s">
        <v>866</v>
      </c>
      <c r="F360" s="29" t="s">
        <v>867</v>
      </c>
      <c r="G360" s="29" t="s">
        <v>450</v>
      </c>
      <c r="H360" s="29" t="s">
        <v>868</v>
      </c>
      <c r="I360" s="29" t="s">
        <v>869</v>
      </c>
      <c r="J360" s="29" t="s">
        <v>452</v>
      </c>
      <c r="K360" s="162" t="s">
        <v>870</v>
      </c>
      <c r="L360" s="29" t="s">
        <v>871</v>
      </c>
      <c r="M360" s="29" t="s">
        <v>56</v>
      </c>
      <c r="N360" s="29" t="s">
        <v>127</v>
      </c>
      <c r="O360" s="29" t="s">
        <v>119</v>
      </c>
      <c r="P360" s="29" t="s">
        <v>872</v>
      </c>
      <c r="Q360" s="29" t="s">
        <v>158</v>
      </c>
      <c r="R360" s="33" t="s">
        <v>35</v>
      </c>
      <c r="S360" s="28">
        <v>275.44</v>
      </c>
      <c r="T360" s="28">
        <v>262.41000000000003</v>
      </c>
      <c r="U360" s="28">
        <v>274.45</v>
      </c>
      <c r="V360" s="28">
        <v>274.45</v>
      </c>
      <c r="W360" s="28">
        <v>274.45</v>
      </c>
      <c r="X360" s="287"/>
    </row>
    <row r="361" spans="1:24" ht="92.4">
      <c r="A361" s="30">
        <v>607</v>
      </c>
      <c r="B361" s="31" t="s">
        <v>716</v>
      </c>
      <c r="C361" s="29" t="s">
        <v>799</v>
      </c>
      <c r="D361" s="29" t="s">
        <v>800</v>
      </c>
      <c r="E361" s="29" t="s">
        <v>866</v>
      </c>
      <c r="F361" s="29" t="s">
        <v>867</v>
      </c>
      <c r="G361" s="29" t="s">
        <v>450</v>
      </c>
      <c r="H361" s="29" t="s">
        <v>873</v>
      </c>
      <c r="I361" s="29" t="s">
        <v>869</v>
      </c>
      <c r="J361" s="29" t="s">
        <v>452</v>
      </c>
      <c r="K361" s="162" t="s">
        <v>870</v>
      </c>
      <c r="L361" s="29" t="s">
        <v>871</v>
      </c>
      <c r="M361" s="29" t="s">
        <v>56</v>
      </c>
      <c r="N361" s="29" t="s">
        <v>127</v>
      </c>
      <c r="O361" s="29" t="s">
        <v>119</v>
      </c>
      <c r="P361" s="29" t="s">
        <v>872</v>
      </c>
      <c r="Q361" s="29" t="s">
        <v>158</v>
      </c>
      <c r="R361" s="33" t="s">
        <v>36</v>
      </c>
      <c r="S361" s="28">
        <v>82.89</v>
      </c>
      <c r="T361" s="28">
        <v>79.239999999999995</v>
      </c>
      <c r="U361" s="28">
        <v>82.88</v>
      </c>
      <c r="V361" s="28">
        <v>82.88</v>
      </c>
      <c r="W361" s="28">
        <v>82.88</v>
      </c>
      <c r="X361" s="287"/>
    </row>
    <row r="362" spans="1:24" ht="92.4">
      <c r="A362" s="30">
        <v>607</v>
      </c>
      <c r="B362" s="31" t="s">
        <v>716</v>
      </c>
      <c r="C362" s="29" t="s">
        <v>799</v>
      </c>
      <c r="D362" s="29" t="s">
        <v>800</v>
      </c>
      <c r="E362" s="29" t="s">
        <v>731</v>
      </c>
      <c r="F362" s="29" t="s">
        <v>198</v>
      </c>
      <c r="G362" s="29" t="s">
        <v>401</v>
      </c>
      <c r="H362" s="29" t="s">
        <v>310</v>
      </c>
      <c r="I362" s="29" t="s">
        <v>177</v>
      </c>
      <c r="J362" s="29" t="s">
        <v>403</v>
      </c>
      <c r="K362" s="162" t="s">
        <v>874</v>
      </c>
      <c r="L362" s="29" t="s">
        <v>875</v>
      </c>
      <c r="M362" s="29" t="s">
        <v>876</v>
      </c>
      <c r="N362" s="29" t="s">
        <v>127</v>
      </c>
      <c r="O362" s="29" t="s">
        <v>119</v>
      </c>
      <c r="P362" s="29" t="s">
        <v>872</v>
      </c>
      <c r="Q362" s="29" t="s">
        <v>158</v>
      </c>
      <c r="R362" s="33" t="s">
        <v>39</v>
      </c>
      <c r="S362" s="28">
        <v>951.57</v>
      </c>
      <c r="T362" s="28">
        <f t="shared" ref="T362:T369" si="8">S362</f>
        <v>951.57</v>
      </c>
      <c r="U362" s="28">
        <v>933.79</v>
      </c>
      <c r="V362" s="28">
        <v>941.81</v>
      </c>
      <c r="W362" s="28">
        <v>941.81</v>
      </c>
      <c r="X362" s="287"/>
    </row>
    <row r="363" spans="1:24" ht="92.4">
      <c r="A363" s="30">
        <v>607</v>
      </c>
      <c r="B363" s="31" t="s">
        <v>716</v>
      </c>
      <c r="C363" s="29" t="s">
        <v>799</v>
      </c>
      <c r="D363" s="29" t="s">
        <v>800</v>
      </c>
      <c r="E363" s="29" t="s">
        <v>731</v>
      </c>
      <c r="F363" s="29" t="s">
        <v>198</v>
      </c>
      <c r="G363" s="29" t="s">
        <v>401</v>
      </c>
      <c r="H363" s="29" t="s">
        <v>310</v>
      </c>
      <c r="I363" s="29" t="s">
        <v>177</v>
      </c>
      <c r="J363" s="29" t="s">
        <v>403</v>
      </c>
      <c r="K363" s="162" t="s">
        <v>874</v>
      </c>
      <c r="L363" s="29" t="s">
        <v>875</v>
      </c>
      <c r="M363" s="29" t="s">
        <v>876</v>
      </c>
      <c r="N363" s="29" t="s">
        <v>127</v>
      </c>
      <c r="O363" s="29" t="s">
        <v>119</v>
      </c>
      <c r="P363" s="29" t="s">
        <v>872</v>
      </c>
      <c r="Q363" s="29" t="s">
        <v>158</v>
      </c>
      <c r="R363" s="33" t="s">
        <v>40</v>
      </c>
      <c r="S363" s="28">
        <v>145.9</v>
      </c>
      <c r="T363" s="28">
        <f t="shared" si="8"/>
        <v>145.9</v>
      </c>
      <c r="U363" s="28">
        <v>174.2</v>
      </c>
      <c r="V363" s="28">
        <v>174.2</v>
      </c>
      <c r="W363" s="28">
        <v>174.2</v>
      </c>
      <c r="X363" s="287"/>
    </row>
    <row r="364" spans="1:24" ht="92.4">
      <c r="A364" s="30">
        <v>607</v>
      </c>
      <c r="B364" s="31" t="s">
        <v>716</v>
      </c>
      <c r="C364" s="29" t="s">
        <v>799</v>
      </c>
      <c r="D364" s="29" t="s">
        <v>800</v>
      </c>
      <c r="E364" s="29" t="s">
        <v>731</v>
      </c>
      <c r="F364" s="29" t="s">
        <v>198</v>
      </c>
      <c r="G364" s="29" t="s">
        <v>401</v>
      </c>
      <c r="H364" s="29" t="s">
        <v>310</v>
      </c>
      <c r="I364" s="29" t="s">
        <v>177</v>
      </c>
      <c r="J364" s="29" t="s">
        <v>403</v>
      </c>
      <c r="K364" s="162" t="s">
        <v>874</v>
      </c>
      <c r="L364" s="29" t="s">
        <v>875</v>
      </c>
      <c r="M364" s="29" t="s">
        <v>876</v>
      </c>
      <c r="N364" s="29" t="s">
        <v>127</v>
      </c>
      <c r="O364" s="29" t="s">
        <v>119</v>
      </c>
      <c r="P364" s="29" t="s">
        <v>872</v>
      </c>
      <c r="Q364" s="29" t="s">
        <v>158</v>
      </c>
      <c r="R364" s="33" t="s">
        <v>41</v>
      </c>
      <c r="S364" s="28">
        <v>6.8</v>
      </c>
      <c r="T364" s="28">
        <f t="shared" si="8"/>
        <v>6.8</v>
      </c>
      <c r="U364" s="28">
        <v>7</v>
      </c>
      <c r="V364" s="28">
        <v>7</v>
      </c>
      <c r="W364" s="28">
        <v>7</v>
      </c>
      <c r="X364" s="287"/>
    </row>
    <row r="365" spans="1:24" ht="158.4">
      <c r="A365" s="30">
        <v>607</v>
      </c>
      <c r="B365" s="31" t="s">
        <v>716</v>
      </c>
      <c r="C365" s="29" t="s">
        <v>799</v>
      </c>
      <c r="D365" s="29" t="s">
        <v>800</v>
      </c>
      <c r="E365" s="29" t="s">
        <v>877</v>
      </c>
      <c r="F365" s="29" t="s">
        <v>878</v>
      </c>
      <c r="G365" s="29" t="s">
        <v>879</v>
      </c>
      <c r="H365" s="32" t="s">
        <v>880</v>
      </c>
      <c r="I365" s="29" t="s">
        <v>881</v>
      </c>
      <c r="J365" s="29" t="s">
        <v>882</v>
      </c>
      <c r="K365" s="162" t="s">
        <v>883</v>
      </c>
      <c r="L365" s="29" t="s">
        <v>884</v>
      </c>
      <c r="M365" s="29" t="s">
        <v>885</v>
      </c>
      <c r="N365" s="29" t="s">
        <v>127</v>
      </c>
      <c r="O365" s="29" t="s">
        <v>119</v>
      </c>
      <c r="P365" s="29" t="s">
        <v>886</v>
      </c>
      <c r="Q365" s="29" t="s">
        <v>87</v>
      </c>
      <c r="R365" s="33" t="s">
        <v>37</v>
      </c>
      <c r="S365" s="28">
        <v>8904</v>
      </c>
      <c r="T365" s="28">
        <f t="shared" si="8"/>
        <v>8904</v>
      </c>
      <c r="U365" s="28">
        <v>9193.64</v>
      </c>
      <c r="V365" s="28">
        <v>9193.64</v>
      </c>
      <c r="W365" s="28">
        <v>9193.64</v>
      </c>
      <c r="X365" s="287"/>
    </row>
    <row r="366" spans="1:24" ht="158.4">
      <c r="A366" s="30">
        <v>607</v>
      </c>
      <c r="B366" s="31" t="s">
        <v>716</v>
      </c>
      <c r="C366" s="29" t="s">
        <v>799</v>
      </c>
      <c r="D366" s="29" t="s">
        <v>800</v>
      </c>
      <c r="E366" s="29" t="s">
        <v>877</v>
      </c>
      <c r="F366" s="29" t="s">
        <v>878</v>
      </c>
      <c r="G366" s="29" t="s">
        <v>879</v>
      </c>
      <c r="H366" s="32" t="s">
        <v>880</v>
      </c>
      <c r="I366" s="29" t="s">
        <v>881</v>
      </c>
      <c r="J366" s="29" t="s">
        <v>882</v>
      </c>
      <c r="K366" s="162" t="s">
        <v>887</v>
      </c>
      <c r="L366" s="29" t="s">
        <v>884</v>
      </c>
      <c r="M366" s="29" t="s">
        <v>885</v>
      </c>
      <c r="N366" s="29" t="s">
        <v>127</v>
      </c>
      <c r="O366" s="29" t="s">
        <v>119</v>
      </c>
      <c r="P366" s="29" t="s">
        <v>886</v>
      </c>
      <c r="Q366" s="29" t="s">
        <v>87</v>
      </c>
      <c r="R366" s="33" t="s">
        <v>36</v>
      </c>
      <c r="S366" s="28">
        <v>2678.5</v>
      </c>
      <c r="T366" s="28">
        <f t="shared" si="8"/>
        <v>2678.5</v>
      </c>
      <c r="U366" s="28">
        <v>2776.48</v>
      </c>
      <c r="V366" s="28">
        <v>2776.48</v>
      </c>
      <c r="W366" s="28">
        <v>2776.48</v>
      </c>
      <c r="X366" s="287"/>
    </row>
    <row r="367" spans="1:24" ht="92.4">
      <c r="A367" s="30">
        <v>607</v>
      </c>
      <c r="B367" s="31" t="s">
        <v>716</v>
      </c>
      <c r="C367" s="29" t="s">
        <v>799</v>
      </c>
      <c r="D367" s="29" t="s">
        <v>800</v>
      </c>
      <c r="E367" s="29" t="s">
        <v>731</v>
      </c>
      <c r="F367" s="29" t="s">
        <v>801</v>
      </c>
      <c r="G367" s="29" t="s">
        <v>401</v>
      </c>
      <c r="H367" s="29" t="s">
        <v>310</v>
      </c>
      <c r="I367" s="29" t="s">
        <v>177</v>
      </c>
      <c r="J367" s="29" t="s">
        <v>403</v>
      </c>
      <c r="K367" s="164" t="s">
        <v>888</v>
      </c>
      <c r="L367" s="29" t="s">
        <v>889</v>
      </c>
      <c r="M367" s="29" t="s">
        <v>739</v>
      </c>
      <c r="N367" s="29" t="s">
        <v>127</v>
      </c>
      <c r="O367" s="29" t="s">
        <v>119</v>
      </c>
      <c r="P367" s="29" t="s">
        <v>890</v>
      </c>
      <c r="Q367" s="29" t="s">
        <v>891</v>
      </c>
      <c r="R367" s="33" t="s">
        <v>39</v>
      </c>
      <c r="S367" s="28">
        <v>60</v>
      </c>
      <c r="T367" s="28">
        <f t="shared" si="8"/>
        <v>60</v>
      </c>
      <c r="U367" s="28">
        <v>160</v>
      </c>
      <c r="V367" s="28">
        <v>160</v>
      </c>
      <c r="W367" s="28">
        <v>160</v>
      </c>
      <c r="X367" s="287"/>
    </row>
    <row r="368" spans="1:24" ht="250.8">
      <c r="A368" s="22">
        <v>607</v>
      </c>
      <c r="B368" s="23" t="s">
        <v>716</v>
      </c>
      <c r="C368" s="24" t="s">
        <v>892</v>
      </c>
      <c r="D368" s="26" t="s">
        <v>893</v>
      </c>
      <c r="E368" s="24" t="s">
        <v>731</v>
      </c>
      <c r="F368" s="24" t="s">
        <v>894</v>
      </c>
      <c r="G368" s="24" t="s">
        <v>401</v>
      </c>
      <c r="H368" s="24" t="s">
        <v>310</v>
      </c>
      <c r="I368" s="24" t="s">
        <v>177</v>
      </c>
      <c r="J368" s="24" t="s">
        <v>403</v>
      </c>
      <c r="K368" s="162" t="s">
        <v>874</v>
      </c>
      <c r="L368" s="29" t="s">
        <v>895</v>
      </c>
      <c r="M368" s="29" t="s">
        <v>876</v>
      </c>
      <c r="N368" s="24" t="s">
        <v>229</v>
      </c>
      <c r="O368" s="24" t="s">
        <v>229</v>
      </c>
      <c r="P368" s="24" t="s">
        <v>896</v>
      </c>
      <c r="Q368" s="24" t="s">
        <v>897</v>
      </c>
      <c r="R368" s="27" t="s">
        <v>39</v>
      </c>
      <c r="S368" s="28">
        <v>67.03</v>
      </c>
      <c r="T368" s="28">
        <f t="shared" si="8"/>
        <v>67.03</v>
      </c>
      <c r="U368" s="28">
        <v>212.5</v>
      </c>
      <c r="V368" s="28">
        <v>187.5</v>
      </c>
      <c r="W368" s="28">
        <v>187.5</v>
      </c>
      <c r="X368" s="287"/>
    </row>
    <row r="369" spans="1:24" ht="92.4">
      <c r="A369" s="22">
        <v>607</v>
      </c>
      <c r="B369" s="23" t="s">
        <v>716</v>
      </c>
      <c r="C369" s="24" t="s">
        <v>898</v>
      </c>
      <c r="D369" s="24" t="s">
        <v>899</v>
      </c>
      <c r="E369" s="24" t="s">
        <v>731</v>
      </c>
      <c r="F369" s="24" t="s">
        <v>287</v>
      </c>
      <c r="G369" s="24" t="s">
        <v>401</v>
      </c>
      <c r="H369" s="24" t="s">
        <v>900</v>
      </c>
      <c r="I369" s="24" t="s">
        <v>901</v>
      </c>
      <c r="J369" s="24" t="s">
        <v>902</v>
      </c>
      <c r="K369" s="164" t="s">
        <v>888</v>
      </c>
      <c r="L369" s="29" t="s">
        <v>903</v>
      </c>
      <c r="M369" s="29" t="s">
        <v>739</v>
      </c>
      <c r="N369" s="24" t="s">
        <v>229</v>
      </c>
      <c r="O369" s="24" t="s">
        <v>229</v>
      </c>
      <c r="P369" s="24" t="s">
        <v>904</v>
      </c>
      <c r="Q369" s="24" t="s">
        <v>905</v>
      </c>
      <c r="R369" s="27" t="s">
        <v>554</v>
      </c>
      <c r="S369" s="28">
        <v>949</v>
      </c>
      <c r="T369" s="28">
        <f t="shared" si="8"/>
        <v>949</v>
      </c>
      <c r="U369" s="28">
        <v>0</v>
      </c>
      <c r="V369" s="28">
        <v>0</v>
      </c>
      <c r="W369" s="28">
        <v>0</v>
      </c>
      <c r="X369" s="287"/>
    </row>
    <row r="370" spans="1:24" ht="92.4">
      <c r="A370" s="22">
        <v>607</v>
      </c>
      <c r="B370" s="23" t="s">
        <v>716</v>
      </c>
      <c r="C370" s="24" t="s">
        <v>898</v>
      </c>
      <c r="D370" s="24" t="s">
        <v>899</v>
      </c>
      <c r="E370" s="24" t="s">
        <v>731</v>
      </c>
      <c r="F370" s="24" t="s">
        <v>287</v>
      </c>
      <c r="G370" s="24" t="s">
        <v>401</v>
      </c>
      <c r="H370" s="24" t="s">
        <v>900</v>
      </c>
      <c r="I370" s="24" t="s">
        <v>901</v>
      </c>
      <c r="J370" s="24" t="s">
        <v>902</v>
      </c>
      <c r="K370" s="164" t="s">
        <v>888</v>
      </c>
      <c r="L370" s="29" t="s">
        <v>903</v>
      </c>
      <c r="M370" s="29" t="s">
        <v>739</v>
      </c>
      <c r="N370" s="24" t="s">
        <v>229</v>
      </c>
      <c r="O370" s="24" t="s">
        <v>229</v>
      </c>
      <c r="P370" s="24" t="s">
        <v>904</v>
      </c>
      <c r="Q370" s="24" t="s">
        <v>905</v>
      </c>
      <c r="R370" s="27" t="s">
        <v>531</v>
      </c>
      <c r="S370" s="28">
        <v>0</v>
      </c>
      <c r="T370" s="28">
        <v>0</v>
      </c>
      <c r="U370" s="28">
        <v>779</v>
      </c>
      <c r="V370" s="28">
        <v>779</v>
      </c>
      <c r="W370" s="28">
        <v>779</v>
      </c>
      <c r="X370" s="287"/>
    </row>
    <row r="371" spans="1:24" ht="92.4">
      <c r="A371" s="22">
        <v>607</v>
      </c>
      <c r="B371" s="23" t="s">
        <v>716</v>
      </c>
      <c r="C371" s="24" t="s">
        <v>898</v>
      </c>
      <c r="D371" s="24" t="s">
        <v>899</v>
      </c>
      <c r="E371" s="24" t="s">
        <v>731</v>
      </c>
      <c r="F371" s="24" t="s">
        <v>287</v>
      </c>
      <c r="G371" s="24" t="s">
        <v>401</v>
      </c>
      <c r="H371" s="24" t="s">
        <v>900</v>
      </c>
      <c r="I371" s="24" t="s">
        <v>901</v>
      </c>
      <c r="J371" s="24" t="s">
        <v>902</v>
      </c>
      <c r="K371" s="164" t="s">
        <v>888</v>
      </c>
      <c r="L371" s="29" t="s">
        <v>903</v>
      </c>
      <c r="M371" s="29" t="s">
        <v>739</v>
      </c>
      <c r="N371" s="24" t="s">
        <v>229</v>
      </c>
      <c r="O371" s="24" t="s">
        <v>229</v>
      </c>
      <c r="P371" s="24" t="s">
        <v>906</v>
      </c>
      <c r="Q371" s="24" t="s">
        <v>905</v>
      </c>
      <c r="R371" s="27" t="s">
        <v>39</v>
      </c>
      <c r="S371" s="28">
        <v>337.5</v>
      </c>
      <c r="T371" s="28">
        <f>S371</f>
        <v>337.5</v>
      </c>
      <c r="U371" s="28">
        <v>0</v>
      </c>
      <c r="V371" s="28">
        <v>0</v>
      </c>
      <c r="W371" s="28">
        <v>0</v>
      </c>
      <c r="X371" s="287"/>
    </row>
    <row r="372" spans="1:24" ht="92.4">
      <c r="A372" s="22">
        <v>607</v>
      </c>
      <c r="B372" s="23" t="s">
        <v>716</v>
      </c>
      <c r="C372" s="24" t="s">
        <v>898</v>
      </c>
      <c r="D372" s="24" t="s">
        <v>899</v>
      </c>
      <c r="E372" s="24" t="s">
        <v>731</v>
      </c>
      <c r="F372" s="24" t="s">
        <v>287</v>
      </c>
      <c r="G372" s="24" t="s">
        <v>401</v>
      </c>
      <c r="H372" s="24" t="s">
        <v>900</v>
      </c>
      <c r="I372" s="24" t="s">
        <v>901</v>
      </c>
      <c r="J372" s="24" t="s">
        <v>902</v>
      </c>
      <c r="K372" s="164" t="s">
        <v>888</v>
      </c>
      <c r="L372" s="29" t="s">
        <v>903</v>
      </c>
      <c r="M372" s="29" t="s">
        <v>739</v>
      </c>
      <c r="N372" s="24" t="s">
        <v>229</v>
      </c>
      <c r="O372" s="24" t="s">
        <v>229</v>
      </c>
      <c r="P372" s="24" t="s">
        <v>907</v>
      </c>
      <c r="Q372" s="24" t="s">
        <v>905</v>
      </c>
      <c r="R372" s="27" t="s">
        <v>554</v>
      </c>
      <c r="S372" s="28">
        <v>1435</v>
      </c>
      <c r="T372" s="28">
        <f>S372</f>
        <v>1435</v>
      </c>
      <c r="U372" s="28">
        <v>0</v>
      </c>
      <c r="V372" s="28">
        <v>0</v>
      </c>
      <c r="W372" s="28">
        <v>0</v>
      </c>
      <c r="X372" s="287"/>
    </row>
    <row r="373" spans="1:24" ht="92.4">
      <c r="A373" s="22">
        <v>607</v>
      </c>
      <c r="B373" s="23" t="s">
        <v>716</v>
      </c>
      <c r="C373" s="24" t="s">
        <v>898</v>
      </c>
      <c r="D373" s="24" t="s">
        <v>899</v>
      </c>
      <c r="E373" s="24" t="s">
        <v>731</v>
      </c>
      <c r="F373" s="24" t="s">
        <v>287</v>
      </c>
      <c r="G373" s="24" t="s">
        <v>401</v>
      </c>
      <c r="H373" s="24" t="s">
        <v>900</v>
      </c>
      <c r="I373" s="24" t="s">
        <v>901</v>
      </c>
      <c r="J373" s="24" t="s">
        <v>902</v>
      </c>
      <c r="K373" s="164" t="s">
        <v>888</v>
      </c>
      <c r="L373" s="29" t="s">
        <v>903</v>
      </c>
      <c r="M373" s="29" t="s">
        <v>739</v>
      </c>
      <c r="N373" s="24" t="s">
        <v>229</v>
      </c>
      <c r="O373" s="24" t="s">
        <v>229</v>
      </c>
      <c r="P373" s="24" t="s">
        <v>907</v>
      </c>
      <c r="Q373" s="24" t="s">
        <v>905</v>
      </c>
      <c r="R373" s="27" t="s">
        <v>531</v>
      </c>
      <c r="S373" s="28">
        <v>0</v>
      </c>
      <c r="T373" s="28">
        <v>0</v>
      </c>
      <c r="U373" s="28">
        <v>1130</v>
      </c>
      <c r="V373" s="28">
        <v>1130</v>
      </c>
      <c r="W373" s="28">
        <v>1130</v>
      </c>
      <c r="X373" s="287"/>
    </row>
    <row r="374" spans="1:24" ht="92.4">
      <c r="A374" s="22">
        <v>607</v>
      </c>
      <c r="B374" s="23" t="s">
        <v>716</v>
      </c>
      <c r="C374" s="24" t="s">
        <v>898</v>
      </c>
      <c r="D374" s="24" t="s">
        <v>899</v>
      </c>
      <c r="E374" s="24" t="s">
        <v>731</v>
      </c>
      <c r="F374" s="24" t="s">
        <v>287</v>
      </c>
      <c r="G374" s="24" t="s">
        <v>401</v>
      </c>
      <c r="H374" s="24" t="s">
        <v>900</v>
      </c>
      <c r="I374" s="24" t="s">
        <v>901</v>
      </c>
      <c r="J374" s="24" t="s">
        <v>902</v>
      </c>
      <c r="K374" s="164" t="s">
        <v>888</v>
      </c>
      <c r="L374" s="29" t="s">
        <v>903</v>
      </c>
      <c r="M374" s="29" t="s">
        <v>739</v>
      </c>
      <c r="N374" s="24" t="s">
        <v>229</v>
      </c>
      <c r="O374" s="24" t="s">
        <v>229</v>
      </c>
      <c r="P374" s="24" t="s">
        <v>907</v>
      </c>
      <c r="Q374" s="24" t="s">
        <v>905</v>
      </c>
      <c r="R374" s="27" t="s">
        <v>39</v>
      </c>
      <c r="S374" s="28">
        <v>49.5</v>
      </c>
      <c r="T374" s="28">
        <v>49.45</v>
      </c>
      <c r="U374" s="28">
        <v>549.5</v>
      </c>
      <c r="V374" s="28">
        <v>549.5</v>
      </c>
      <c r="W374" s="28">
        <v>549.5</v>
      </c>
      <c r="X374" s="287"/>
    </row>
    <row r="375" spans="1:24" ht="92.4">
      <c r="A375" s="22">
        <v>607</v>
      </c>
      <c r="B375" s="23" t="s">
        <v>716</v>
      </c>
      <c r="C375" s="24" t="s">
        <v>898</v>
      </c>
      <c r="D375" s="24" t="s">
        <v>899</v>
      </c>
      <c r="E375" s="24" t="s">
        <v>731</v>
      </c>
      <c r="F375" s="24" t="s">
        <v>287</v>
      </c>
      <c r="G375" s="24" t="s">
        <v>401</v>
      </c>
      <c r="H375" s="24" t="s">
        <v>900</v>
      </c>
      <c r="I375" s="24" t="s">
        <v>901</v>
      </c>
      <c r="J375" s="24" t="s">
        <v>902</v>
      </c>
      <c r="K375" s="163" t="s">
        <v>908</v>
      </c>
      <c r="L375" s="29" t="s">
        <v>903</v>
      </c>
      <c r="M375" s="24" t="s">
        <v>909</v>
      </c>
      <c r="N375" s="24" t="s">
        <v>229</v>
      </c>
      <c r="O375" s="24" t="s">
        <v>229</v>
      </c>
      <c r="P375" s="24" t="s">
        <v>907</v>
      </c>
      <c r="Q375" s="24" t="s">
        <v>905</v>
      </c>
      <c r="R375" s="27" t="s">
        <v>910</v>
      </c>
      <c r="S375" s="28">
        <v>600.5</v>
      </c>
      <c r="T375" s="28">
        <v>600.35</v>
      </c>
      <c r="U375" s="28">
        <v>600.5</v>
      </c>
      <c r="V375" s="28">
        <v>600.5</v>
      </c>
      <c r="W375" s="28">
        <v>600.5</v>
      </c>
      <c r="X375" s="287"/>
    </row>
    <row r="376" spans="1:24" ht="92.4">
      <c r="A376" s="22">
        <v>607</v>
      </c>
      <c r="B376" s="23" t="s">
        <v>716</v>
      </c>
      <c r="C376" s="24" t="s">
        <v>898</v>
      </c>
      <c r="D376" s="24" t="s">
        <v>899</v>
      </c>
      <c r="E376" s="24" t="s">
        <v>731</v>
      </c>
      <c r="F376" s="24" t="s">
        <v>287</v>
      </c>
      <c r="G376" s="24" t="s">
        <v>401</v>
      </c>
      <c r="H376" s="24" t="s">
        <v>900</v>
      </c>
      <c r="I376" s="24" t="s">
        <v>901</v>
      </c>
      <c r="J376" s="24" t="s">
        <v>902</v>
      </c>
      <c r="K376" s="164" t="s">
        <v>888</v>
      </c>
      <c r="L376" s="29" t="s">
        <v>903</v>
      </c>
      <c r="M376" s="24" t="s">
        <v>739</v>
      </c>
      <c r="N376" s="24" t="s">
        <v>229</v>
      </c>
      <c r="O376" s="24" t="s">
        <v>229</v>
      </c>
      <c r="P376" s="24" t="s">
        <v>907</v>
      </c>
      <c r="Q376" s="24" t="s">
        <v>905</v>
      </c>
      <c r="R376" s="27" t="s">
        <v>911</v>
      </c>
      <c r="S376" s="28">
        <v>60</v>
      </c>
      <c r="T376" s="28">
        <f>S376</f>
        <v>60</v>
      </c>
      <c r="U376" s="28">
        <v>60</v>
      </c>
      <c r="V376" s="28">
        <v>60</v>
      </c>
      <c r="W376" s="28">
        <v>60</v>
      </c>
      <c r="X376" s="287"/>
    </row>
    <row r="377" spans="1:24" ht="92.4">
      <c r="A377" s="22">
        <v>607</v>
      </c>
      <c r="B377" s="23" t="s">
        <v>716</v>
      </c>
      <c r="C377" s="24" t="s">
        <v>898</v>
      </c>
      <c r="D377" s="24" t="s">
        <v>899</v>
      </c>
      <c r="E377" s="24" t="s">
        <v>731</v>
      </c>
      <c r="F377" s="24" t="s">
        <v>287</v>
      </c>
      <c r="G377" s="24" t="s">
        <v>401</v>
      </c>
      <c r="H377" s="24" t="s">
        <v>900</v>
      </c>
      <c r="I377" s="24" t="s">
        <v>901</v>
      </c>
      <c r="J377" s="24" t="s">
        <v>902</v>
      </c>
      <c r="K377" s="163" t="s">
        <v>888</v>
      </c>
      <c r="L377" s="29" t="s">
        <v>903</v>
      </c>
      <c r="M377" s="24" t="s">
        <v>739</v>
      </c>
      <c r="N377" s="24" t="s">
        <v>229</v>
      </c>
      <c r="O377" s="24" t="s">
        <v>229</v>
      </c>
      <c r="P377" s="24" t="s">
        <v>912</v>
      </c>
      <c r="Q377" s="24" t="s">
        <v>905</v>
      </c>
      <c r="R377" s="27" t="s">
        <v>554</v>
      </c>
      <c r="S377" s="28">
        <v>260</v>
      </c>
      <c r="T377" s="28">
        <f>S377</f>
        <v>260</v>
      </c>
      <c r="U377" s="28">
        <v>0</v>
      </c>
      <c r="V377" s="28">
        <v>0</v>
      </c>
      <c r="W377" s="28">
        <v>0</v>
      </c>
      <c r="X377" s="287"/>
    </row>
    <row r="378" spans="1:24" ht="92.4">
      <c r="A378" s="22">
        <v>607</v>
      </c>
      <c r="B378" s="23" t="s">
        <v>716</v>
      </c>
      <c r="C378" s="24" t="s">
        <v>898</v>
      </c>
      <c r="D378" s="24" t="s">
        <v>899</v>
      </c>
      <c r="E378" s="24" t="s">
        <v>731</v>
      </c>
      <c r="F378" s="24" t="s">
        <v>287</v>
      </c>
      <c r="G378" s="24" t="s">
        <v>401</v>
      </c>
      <c r="H378" s="24" t="s">
        <v>900</v>
      </c>
      <c r="I378" s="24" t="s">
        <v>901</v>
      </c>
      <c r="J378" s="24" t="s">
        <v>902</v>
      </c>
      <c r="K378" s="163" t="s">
        <v>888</v>
      </c>
      <c r="L378" s="29" t="s">
        <v>903</v>
      </c>
      <c r="M378" s="24" t="s">
        <v>739</v>
      </c>
      <c r="N378" s="24" t="s">
        <v>229</v>
      </c>
      <c r="O378" s="24" t="s">
        <v>229</v>
      </c>
      <c r="P378" s="24" t="s">
        <v>912</v>
      </c>
      <c r="Q378" s="24" t="s">
        <v>905</v>
      </c>
      <c r="R378" s="27" t="s">
        <v>531</v>
      </c>
      <c r="S378" s="28">
        <v>0</v>
      </c>
      <c r="T378" s="28">
        <v>0</v>
      </c>
      <c r="U378" s="28">
        <v>180</v>
      </c>
      <c r="V378" s="28">
        <v>180</v>
      </c>
      <c r="W378" s="28">
        <v>180</v>
      </c>
      <c r="X378" s="287"/>
    </row>
    <row r="379" spans="1:24" ht="92.4">
      <c r="A379" s="22">
        <v>607</v>
      </c>
      <c r="B379" s="23" t="s">
        <v>716</v>
      </c>
      <c r="C379" s="24" t="s">
        <v>898</v>
      </c>
      <c r="D379" s="24" t="s">
        <v>899</v>
      </c>
      <c r="E379" s="24" t="s">
        <v>731</v>
      </c>
      <c r="F379" s="24" t="s">
        <v>287</v>
      </c>
      <c r="G379" s="24" t="s">
        <v>401</v>
      </c>
      <c r="H379" s="24" t="s">
        <v>900</v>
      </c>
      <c r="I379" s="24" t="s">
        <v>901</v>
      </c>
      <c r="J379" s="24" t="s">
        <v>902</v>
      </c>
      <c r="K379" s="163" t="s">
        <v>888</v>
      </c>
      <c r="L379" s="29" t="s">
        <v>903</v>
      </c>
      <c r="M379" s="24" t="s">
        <v>739</v>
      </c>
      <c r="N379" s="24" t="s">
        <v>229</v>
      </c>
      <c r="O379" s="24" t="s">
        <v>229</v>
      </c>
      <c r="P379" s="24" t="s">
        <v>913</v>
      </c>
      <c r="Q379" s="24" t="s">
        <v>905</v>
      </c>
      <c r="R379" s="27" t="s">
        <v>554</v>
      </c>
      <c r="S379" s="28">
        <v>310</v>
      </c>
      <c r="T379" s="28">
        <f>S379</f>
        <v>310</v>
      </c>
      <c r="U379" s="28">
        <v>0</v>
      </c>
      <c r="V379" s="28">
        <v>0</v>
      </c>
      <c r="W379" s="28">
        <v>0</v>
      </c>
      <c r="X379" s="287"/>
    </row>
    <row r="380" spans="1:24" ht="92.4">
      <c r="A380" s="22">
        <v>607</v>
      </c>
      <c r="B380" s="23" t="s">
        <v>716</v>
      </c>
      <c r="C380" s="24" t="s">
        <v>898</v>
      </c>
      <c r="D380" s="24" t="s">
        <v>899</v>
      </c>
      <c r="E380" s="24" t="s">
        <v>731</v>
      </c>
      <c r="F380" s="24" t="s">
        <v>287</v>
      </c>
      <c r="G380" s="24" t="s">
        <v>401</v>
      </c>
      <c r="H380" s="24" t="s">
        <v>900</v>
      </c>
      <c r="I380" s="24" t="s">
        <v>901</v>
      </c>
      <c r="J380" s="24" t="s">
        <v>902</v>
      </c>
      <c r="K380" s="163" t="s">
        <v>888</v>
      </c>
      <c r="L380" s="29" t="s">
        <v>903</v>
      </c>
      <c r="M380" s="24" t="s">
        <v>739</v>
      </c>
      <c r="N380" s="24" t="s">
        <v>229</v>
      </c>
      <c r="O380" s="24" t="s">
        <v>229</v>
      </c>
      <c r="P380" s="24" t="s">
        <v>913</v>
      </c>
      <c r="Q380" s="24" t="s">
        <v>905</v>
      </c>
      <c r="R380" s="27" t="s">
        <v>531</v>
      </c>
      <c r="S380" s="28">
        <v>0</v>
      </c>
      <c r="T380" s="28">
        <v>0</v>
      </c>
      <c r="U380" s="28">
        <v>310</v>
      </c>
      <c r="V380" s="28">
        <v>310</v>
      </c>
      <c r="W380" s="28">
        <v>310</v>
      </c>
      <c r="X380" s="287"/>
    </row>
    <row r="381" spans="1:24" ht="92.4">
      <c r="A381" s="22">
        <v>607</v>
      </c>
      <c r="B381" s="23" t="s">
        <v>716</v>
      </c>
      <c r="C381" s="24" t="s">
        <v>898</v>
      </c>
      <c r="D381" s="24" t="s">
        <v>899</v>
      </c>
      <c r="E381" s="24" t="s">
        <v>731</v>
      </c>
      <c r="F381" s="24" t="s">
        <v>287</v>
      </c>
      <c r="G381" s="24" t="s">
        <v>401</v>
      </c>
      <c r="H381" s="24" t="s">
        <v>900</v>
      </c>
      <c r="I381" s="24" t="s">
        <v>901</v>
      </c>
      <c r="J381" s="24" t="s">
        <v>902</v>
      </c>
      <c r="K381" s="163" t="s">
        <v>888</v>
      </c>
      <c r="L381" s="29" t="s">
        <v>903</v>
      </c>
      <c r="M381" s="24" t="s">
        <v>739</v>
      </c>
      <c r="N381" s="24" t="s">
        <v>229</v>
      </c>
      <c r="O381" s="24" t="s">
        <v>229</v>
      </c>
      <c r="P381" s="24" t="s">
        <v>914</v>
      </c>
      <c r="Q381" s="24" t="s">
        <v>905</v>
      </c>
      <c r="R381" s="27" t="s">
        <v>554</v>
      </c>
      <c r="S381" s="28">
        <v>150</v>
      </c>
      <c r="T381" s="28">
        <f>S381</f>
        <v>150</v>
      </c>
      <c r="U381" s="28">
        <v>0</v>
      </c>
      <c r="V381" s="28">
        <v>0</v>
      </c>
      <c r="W381" s="28">
        <v>0</v>
      </c>
      <c r="X381" s="287"/>
    </row>
    <row r="382" spans="1:24" ht="92.4">
      <c r="A382" s="22">
        <v>607</v>
      </c>
      <c r="B382" s="23" t="s">
        <v>716</v>
      </c>
      <c r="C382" s="24" t="s">
        <v>898</v>
      </c>
      <c r="D382" s="24" t="s">
        <v>899</v>
      </c>
      <c r="E382" s="24" t="s">
        <v>731</v>
      </c>
      <c r="F382" s="24" t="s">
        <v>287</v>
      </c>
      <c r="G382" s="24" t="s">
        <v>401</v>
      </c>
      <c r="H382" s="24" t="s">
        <v>900</v>
      </c>
      <c r="I382" s="24" t="s">
        <v>901</v>
      </c>
      <c r="J382" s="24" t="s">
        <v>902</v>
      </c>
      <c r="K382" s="163" t="s">
        <v>888</v>
      </c>
      <c r="L382" s="29" t="s">
        <v>903</v>
      </c>
      <c r="M382" s="24" t="s">
        <v>739</v>
      </c>
      <c r="N382" s="24" t="s">
        <v>229</v>
      </c>
      <c r="O382" s="24" t="s">
        <v>229</v>
      </c>
      <c r="P382" s="24" t="s">
        <v>914</v>
      </c>
      <c r="Q382" s="24" t="s">
        <v>905</v>
      </c>
      <c r="R382" s="27" t="s">
        <v>531</v>
      </c>
      <c r="S382" s="28">
        <v>0</v>
      </c>
      <c r="T382" s="28">
        <v>0</v>
      </c>
      <c r="U382" s="28">
        <v>429.35</v>
      </c>
      <c r="V382" s="28">
        <v>25.54</v>
      </c>
      <c r="W382" s="28">
        <v>25.54</v>
      </c>
      <c r="X382" s="287"/>
    </row>
    <row r="383" spans="1:24" ht="92.4">
      <c r="A383" s="22">
        <v>607</v>
      </c>
      <c r="B383" s="23" t="s">
        <v>716</v>
      </c>
      <c r="C383" s="24" t="s">
        <v>898</v>
      </c>
      <c r="D383" s="24" t="s">
        <v>899</v>
      </c>
      <c r="E383" s="24" t="s">
        <v>731</v>
      </c>
      <c r="F383" s="24" t="s">
        <v>287</v>
      </c>
      <c r="G383" s="24" t="s">
        <v>401</v>
      </c>
      <c r="H383" s="24" t="s">
        <v>900</v>
      </c>
      <c r="I383" s="24" t="s">
        <v>901</v>
      </c>
      <c r="J383" s="24" t="s">
        <v>902</v>
      </c>
      <c r="K383" s="163" t="s">
        <v>888</v>
      </c>
      <c r="L383" s="24" t="s">
        <v>915</v>
      </c>
      <c r="M383" s="24" t="s">
        <v>739</v>
      </c>
      <c r="N383" s="24" t="s">
        <v>229</v>
      </c>
      <c r="O383" s="24" t="s">
        <v>229</v>
      </c>
      <c r="P383" s="24" t="s">
        <v>916</v>
      </c>
      <c r="Q383" s="24" t="s">
        <v>149</v>
      </c>
      <c r="R383" s="27" t="s">
        <v>531</v>
      </c>
      <c r="S383" s="28">
        <v>2755.66</v>
      </c>
      <c r="T383" s="28">
        <f>S383</f>
        <v>2755.66</v>
      </c>
      <c r="U383" s="28">
        <v>2755.66</v>
      </c>
      <c r="V383" s="28">
        <v>2755.66</v>
      </c>
      <c r="W383" s="28">
        <v>2755.66</v>
      </c>
      <c r="X383" s="287"/>
    </row>
    <row r="384" spans="1:24">
      <c r="A384" s="308" t="s">
        <v>2078</v>
      </c>
      <c r="B384" s="36"/>
      <c r="C384" s="37"/>
      <c r="D384" s="37"/>
      <c r="E384" s="24"/>
      <c r="F384" s="24"/>
      <c r="G384" s="24"/>
      <c r="H384" s="24"/>
      <c r="I384" s="24"/>
      <c r="J384" s="24"/>
      <c r="K384" s="163"/>
      <c r="L384" s="24"/>
      <c r="M384" s="24"/>
      <c r="N384" s="38"/>
      <c r="O384" s="38"/>
      <c r="P384" s="38"/>
      <c r="Q384" s="24"/>
      <c r="R384" s="39"/>
      <c r="S384" s="40">
        <f>SUM(S303:S383)</f>
        <v>393158.12999999995</v>
      </c>
      <c r="T384" s="40">
        <f>SUM(T303:T383)</f>
        <v>392881.98999999993</v>
      </c>
      <c r="U384" s="40">
        <f>SUM(U304:U383)</f>
        <v>386298.6999999999</v>
      </c>
      <c r="V384" s="40">
        <f>SUM(V304:V383)</f>
        <v>292915.80999999994</v>
      </c>
      <c r="W384" s="40">
        <f>SUM(W304:W383)</f>
        <v>292915.80999999994</v>
      </c>
      <c r="X384" s="40">
        <f>SUM(X304:X383)</f>
        <v>0</v>
      </c>
    </row>
    <row r="385" spans="1:24" ht="20.399999999999999">
      <c r="A385" s="254" t="s">
        <v>2082</v>
      </c>
      <c r="B385" s="36"/>
      <c r="C385" s="37"/>
      <c r="D385" s="37"/>
      <c r="E385" s="129"/>
      <c r="F385" s="24"/>
      <c r="G385" s="24"/>
      <c r="H385" s="24"/>
      <c r="I385" s="24"/>
      <c r="J385" s="24"/>
      <c r="K385" s="163"/>
      <c r="L385" s="24"/>
      <c r="M385" s="24"/>
      <c r="N385" s="38"/>
      <c r="O385" s="38"/>
      <c r="P385" s="38"/>
      <c r="Q385" s="24"/>
      <c r="R385" s="39"/>
      <c r="S385" s="40"/>
      <c r="T385" s="40"/>
      <c r="U385" s="40"/>
      <c r="V385" s="40"/>
      <c r="W385" s="40"/>
      <c r="X385" s="40"/>
    </row>
    <row r="386" spans="1:24" ht="132">
      <c r="A386" s="41">
        <v>609</v>
      </c>
      <c r="B386" s="42" t="s">
        <v>917</v>
      </c>
      <c r="C386" s="43" t="s">
        <v>306</v>
      </c>
      <c r="D386" s="44" t="s">
        <v>307</v>
      </c>
      <c r="E386" s="45" t="s">
        <v>918</v>
      </c>
      <c r="F386" s="46" t="s">
        <v>919</v>
      </c>
      <c r="G386" s="47">
        <v>39814</v>
      </c>
      <c r="H386" s="46" t="s">
        <v>920</v>
      </c>
      <c r="I386" s="48" t="s">
        <v>921</v>
      </c>
      <c r="J386" s="49">
        <v>41454</v>
      </c>
      <c r="K386" s="165" t="s">
        <v>922</v>
      </c>
      <c r="L386" s="48" t="s">
        <v>923</v>
      </c>
      <c r="M386" s="50">
        <v>41793</v>
      </c>
      <c r="N386" s="51" t="s">
        <v>505</v>
      </c>
      <c r="O386" s="51" t="s">
        <v>49</v>
      </c>
      <c r="P386" s="51" t="s">
        <v>924</v>
      </c>
      <c r="Q386" s="52" t="s">
        <v>925</v>
      </c>
      <c r="R386" s="53" t="s">
        <v>39</v>
      </c>
      <c r="S386" s="54">
        <v>6.59</v>
      </c>
      <c r="T386" s="54">
        <v>6.59</v>
      </c>
      <c r="U386" s="54">
        <v>0</v>
      </c>
      <c r="V386" s="54">
        <v>0</v>
      </c>
      <c r="W386" s="54">
        <v>0</v>
      </c>
      <c r="X386" s="54">
        <v>0</v>
      </c>
    </row>
    <row r="387" spans="1:24" ht="92.4">
      <c r="A387" s="41">
        <v>609</v>
      </c>
      <c r="B387" s="42" t="s">
        <v>917</v>
      </c>
      <c r="C387" s="43" t="s">
        <v>306</v>
      </c>
      <c r="D387" s="44" t="s">
        <v>307</v>
      </c>
      <c r="E387" s="45" t="s">
        <v>918</v>
      </c>
      <c r="F387" s="46" t="s">
        <v>919</v>
      </c>
      <c r="G387" s="47">
        <v>39814</v>
      </c>
      <c r="H387" s="46" t="s">
        <v>920</v>
      </c>
      <c r="I387" s="48" t="s">
        <v>921</v>
      </c>
      <c r="J387" s="49">
        <v>41454</v>
      </c>
      <c r="K387" s="165" t="s">
        <v>922</v>
      </c>
      <c r="L387" s="48" t="s">
        <v>923</v>
      </c>
      <c r="M387" s="50">
        <v>41793</v>
      </c>
      <c r="N387" s="51" t="s">
        <v>46</v>
      </c>
      <c r="O387" s="51" t="s">
        <v>48</v>
      </c>
      <c r="P387" s="51" t="s">
        <v>322</v>
      </c>
      <c r="Q387" s="52" t="s">
        <v>926</v>
      </c>
      <c r="R387" s="53" t="s">
        <v>39</v>
      </c>
      <c r="S387" s="54">
        <v>0</v>
      </c>
      <c r="T387" s="54">
        <v>0</v>
      </c>
      <c r="U387" s="54">
        <v>6.59</v>
      </c>
      <c r="V387" s="54">
        <v>6.59</v>
      </c>
      <c r="W387" s="54">
        <v>6.59</v>
      </c>
      <c r="X387" s="54">
        <v>0</v>
      </c>
    </row>
    <row r="388" spans="1:24" ht="105.6">
      <c r="A388" s="41">
        <v>609</v>
      </c>
      <c r="B388" s="42" t="s">
        <v>917</v>
      </c>
      <c r="C388" s="55" t="s">
        <v>214</v>
      </c>
      <c r="D388" s="56" t="s">
        <v>215</v>
      </c>
      <c r="E388" s="57" t="s">
        <v>927</v>
      </c>
      <c r="F388" s="46" t="s">
        <v>206</v>
      </c>
      <c r="G388" s="47">
        <v>39234</v>
      </c>
      <c r="H388" s="46" t="s">
        <v>928</v>
      </c>
      <c r="I388" s="48" t="s">
        <v>929</v>
      </c>
      <c r="J388" s="49">
        <v>39442</v>
      </c>
      <c r="K388" s="165" t="s">
        <v>930</v>
      </c>
      <c r="L388" s="48" t="s">
        <v>931</v>
      </c>
      <c r="M388" s="58">
        <v>41919</v>
      </c>
      <c r="N388" s="51" t="s">
        <v>46</v>
      </c>
      <c r="O388" s="51" t="s">
        <v>48</v>
      </c>
      <c r="P388" s="51" t="s">
        <v>932</v>
      </c>
      <c r="Q388" s="52" t="s">
        <v>52</v>
      </c>
      <c r="R388" s="53" t="s">
        <v>35</v>
      </c>
      <c r="S388" s="54">
        <v>596.69000000000005</v>
      </c>
      <c r="T388" s="54">
        <v>596.69000000000005</v>
      </c>
      <c r="U388" s="54">
        <v>0</v>
      </c>
      <c r="V388" s="54">
        <v>0</v>
      </c>
      <c r="W388" s="54">
        <v>0</v>
      </c>
      <c r="X388" s="54">
        <v>0</v>
      </c>
    </row>
    <row r="389" spans="1:24" ht="105.6">
      <c r="A389" s="41">
        <v>609</v>
      </c>
      <c r="B389" s="42" t="s">
        <v>917</v>
      </c>
      <c r="C389" s="55" t="s">
        <v>214</v>
      </c>
      <c r="D389" s="56" t="s">
        <v>215</v>
      </c>
      <c r="E389" s="57" t="s">
        <v>927</v>
      </c>
      <c r="F389" s="46" t="s">
        <v>206</v>
      </c>
      <c r="G389" s="47">
        <v>39234</v>
      </c>
      <c r="H389" s="46" t="s">
        <v>928</v>
      </c>
      <c r="I389" s="48" t="s">
        <v>929</v>
      </c>
      <c r="J389" s="49">
        <v>39442</v>
      </c>
      <c r="K389" s="165" t="s">
        <v>930</v>
      </c>
      <c r="L389" s="48" t="s">
        <v>931</v>
      </c>
      <c r="M389" s="58">
        <v>41919</v>
      </c>
      <c r="N389" s="51" t="s">
        <v>46</v>
      </c>
      <c r="O389" s="51" t="s">
        <v>48</v>
      </c>
      <c r="P389" s="51" t="s">
        <v>932</v>
      </c>
      <c r="Q389" s="52" t="s">
        <v>52</v>
      </c>
      <c r="R389" s="53" t="s">
        <v>36</v>
      </c>
      <c r="S389" s="54">
        <v>162.88999999999999</v>
      </c>
      <c r="T389" s="54">
        <v>162.88999999999999</v>
      </c>
      <c r="U389" s="54">
        <v>0</v>
      </c>
      <c r="V389" s="54">
        <v>0</v>
      </c>
      <c r="W389" s="54">
        <v>0</v>
      </c>
      <c r="X389" s="54">
        <v>0</v>
      </c>
    </row>
    <row r="390" spans="1:24" ht="105.6">
      <c r="A390" s="41">
        <v>609</v>
      </c>
      <c r="B390" s="42" t="s">
        <v>917</v>
      </c>
      <c r="C390" s="55" t="s">
        <v>214</v>
      </c>
      <c r="D390" s="56" t="s">
        <v>215</v>
      </c>
      <c r="E390" s="45" t="s">
        <v>918</v>
      </c>
      <c r="F390" s="46" t="s">
        <v>933</v>
      </c>
      <c r="G390" s="59">
        <v>39814</v>
      </c>
      <c r="H390" s="46" t="s">
        <v>934</v>
      </c>
      <c r="I390" s="48" t="s">
        <v>935</v>
      </c>
      <c r="J390" s="59">
        <v>39511</v>
      </c>
      <c r="K390" s="165" t="s">
        <v>936</v>
      </c>
      <c r="L390" s="46" t="s">
        <v>937</v>
      </c>
      <c r="M390" s="49">
        <v>40186</v>
      </c>
      <c r="N390" s="51" t="s">
        <v>505</v>
      </c>
      <c r="O390" s="51" t="s">
        <v>49</v>
      </c>
      <c r="P390" s="51" t="s">
        <v>938</v>
      </c>
      <c r="Q390" s="52" t="s">
        <v>939</v>
      </c>
      <c r="R390" s="53" t="s">
        <v>37</v>
      </c>
      <c r="S390" s="54">
        <v>1106.05</v>
      </c>
      <c r="T390" s="54">
        <v>1106.05</v>
      </c>
      <c r="U390" s="54">
        <v>1077.1300000000001</v>
      </c>
      <c r="V390" s="54">
        <v>1077.1300000000001</v>
      </c>
      <c r="W390" s="54">
        <v>1077.1300000000001</v>
      </c>
      <c r="X390" s="54">
        <v>0</v>
      </c>
    </row>
    <row r="391" spans="1:24" ht="105.6">
      <c r="A391" s="41">
        <v>609</v>
      </c>
      <c r="B391" s="42" t="s">
        <v>917</v>
      </c>
      <c r="C391" s="55" t="s">
        <v>214</v>
      </c>
      <c r="D391" s="56" t="s">
        <v>215</v>
      </c>
      <c r="E391" s="45" t="s">
        <v>918</v>
      </c>
      <c r="F391" s="46" t="s">
        <v>933</v>
      </c>
      <c r="G391" s="59">
        <v>39814</v>
      </c>
      <c r="H391" s="46" t="s">
        <v>934</v>
      </c>
      <c r="I391" s="48" t="s">
        <v>935</v>
      </c>
      <c r="J391" s="59">
        <v>39511</v>
      </c>
      <c r="K391" s="165" t="s">
        <v>936</v>
      </c>
      <c r="L391" s="46" t="s">
        <v>937</v>
      </c>
      <c r="M391" s="49">
        <v>40186</v>
      </c>
      <c r="N391" s="51" t="s">
        <v>505</v>
      </c>
      <c r="O391" s="51" t="s">
        <v>49</v>
      </c>
      <c r="P391" s="51" t="s">
        <v>938</v>
      </c>
      <c r="Q391" s="52" t="s">
        <v>939</v>
      </c>
      <c r="R391" s="53" t="s">
        <v>35</v>
      </c>
      <c r="S391" s="54">
        <v>38.299999999999997</v>
      </c>
      <c r="T391" s="54">
        <v>38.299999999999997</v>
      </c>
      <c r="U391" s="54">
        <v>38.299999999999997</v>
      </c>
      <c r="V391" s="54">
        <v>38.299999999999997</v>
      </c>
      <c r="W391" s="54">
        <v>38.299999999999997</v>
      </c>
      <c r="X391" s="54">
        <v>0</v>
      </c>
    </row>
    <row r="392" spans="1:24" ht="105.6">
      <c r="A392" s="41">
        <v>609</v>
      </c>
      <c r="B392" s="42" t="s">
        <v>917</v>
      </c>
      <c r="C392" s="55" t="s">
        <v>214</v>
      </c>
      <c r="D392" s="56" t="s">
        <v>215</v>
      </c>
      <c r="E392" s="45" t="s">
        <v>918</v>
      </c>
      <c r="F392" s="46" t="s">
        <v>933</v>
      </c>
      <c r="G392" s="59">
        <v>39814</v>
      </c>
      <c r="H392" s="46" t="s">
        <v>934</v>
      </c>
      <c r="I392" s="48" t="s">
        <v>935</v>
      </c>
      <c r="J392" s="59">
        <v>39511</v>
      </c>
      <c r="K392" s="165" t="s">
        <v>936</v>
      </c>
      <c r="L392" s="46" t="s">
        <v>937</v>
      </c>
      <c r="M392" s="49">
        <v>40186</v>
      </c>
      <c r="N392" s="51" t="s">
        <v>505</v>
      </c>
      <c r="O392" s="51" t="s">
        <v>49</v>
      </c>
      <c r="P392" s="51" t="s">
        <v>938</v>
      </c>
      <c r="Q392" s="52" t="s">
        <v>939</v>
      </c>
      <c r="R392" s="53" t="s">
        <v>36</v>
      </c>
      <c r="S392" s="54">
        <v>345.6</v>
      </c>
      <c r="T392" s="54">
        <v>345.6</v>
      </c>
      <c r="U392" s="54">
        <v>336.86</v>
      </c>
      <c r="V392" s="54">
        <v>336.86</v>
      </c>
      <c r="W392" s="54">
        <v>336.86</v>
      </c>
      <c r="X392" s="54">
        <v>0</v>
      </c>
    </row>
    <row r="393" spans="1:24" ht="132">
      <c r="A393" s="41">
        <v>609</v>
      </c>
      <c r="B393" s="42" t="s">
        <v>917</v>
      </c>
      <c r="C393" s="55" t="s">
        <v>214</v>
      </c>
      <c r="D393" s="56" t="s">
        <v>215</v>
      </c>
      <c r="E393" s="45" t="s">
        <v>918</v>
      </c>
      <c r="F393" s="46" t="s">
        <v>933</v>
      </c>
      <c r="G393" s="59">
        <v>39814</v>
      </c>
      <c r="H393" s="46" t="s">
        <v>940</v>
      </c>
      <c r="I393" s="48" t="s">
        <v>941</v>
      </c>
      <c r="J393" s="47" t="s">
        <v>942</v>
      </c>
      <c r="K393" s="165" t="s">
        <v>936</v>
      </c>
      <c r="L393" s="46" t="s">
        <v>943</v>
      </c>
      <c r="M393" s="49">
        <v>40186</v>
      </c>
      <c r="N393" s="51" t="s">
        <v>505</v>
      </c>
      <c r="O393" s="51" t="s">
        <v>49</v>
      </c>
      <c r="P393" s="51" t="s">
        <v>944</v>
      </c>
      <c r="Q393" s="52" t="s">
        <v>945</v>
      </c>
      <c r="R393" s="53" t="s">
        <v>37</v>
      </c>
      <c r="S393" s="54">
        <v>38680.85</v>
      </c>
      <c r="T393" s="54">
        <v>38680.85</v>
      </c>
      <c r="U393" s="54">
        <v>38700</v>
      </c>
      <c r="V393" s="54">
        <v>38700</v>
      </c>
      <c r="W393" s="54">
        <v>38700</v>
      </c>
      <c r="X393" s="54">
        <v>0</v>
      </c>
    </row>
    <row r="394" spans="1:24" ht="132">
      <c r="A394" s="41">
        <v>609</v>
      </c>
      <c r="B394" s="42" t="s">
        <v>917</v>
      </c>
      <c r="C394" s="55" t="s">
        <v>214</v>
      </c>
      <c r="D394" s="56" t="s">
        <v>215</v>
      </c>
      <c r="E394" s="45" t="s">
        <v>918</v>
      </c>
      <c r="F394" s="46" t="s">
        <v>933</v>
      </c>
      <c r="G394" s="59">
        <v>39814</v>
      </c>
      <c r="H394" s="46" t="s">
        <v>940</v>
      </c>
      <c r="I394" s="48" t="s">
        <v>941</v>
      </c>
      <c r="J394" s="47" t="s">
        <v>942</v>
      </c>
      <c r="K394" s="165" t="s">
        <v>936</v>
      </c>
      <c r="L394" s="46" t="s">
        <v>943</v>
      </c>
      <c r="M394" s="49">
        <v>40186</v>
      </c>
      <c r="N394" s="51" t="s">
        <v>505</v>
      </c>
      <c r="O394" s="51" t="s">
        <v>49</v>
      </c>
      <c r="P394" s="51" t="s">
        <v>944</v>
      </c>
      <c r="Q394" s="52" t="s">
        <v>945</v>
      </c>
      <c r="R394" s="53" t="s">
        <v>35</v>
      </c>
      <c r="S394" s="54">
        <v>1404.15</v>
      </c>
      <c r="T394" s="54">
        <v>1404.15</v>
      </c>
      <c r="U394" s="54">
        <v>1404.15</v>
      </c>
      <c r="V394" s="54">
        <v>1404.15</v>
      </c>
      <c r="W394" s="54">
        <v>1404.15</v>
      </c>
      <c r="X394" s="54">
        <v>0</v>
      </c>
    </row>
    <row r="395" spans="1:24" ht="132">
      <c r="A395" s="41">
        <v>609</v>
      </c>
      <c r="B395" s="42" t="s">
        <v>917</v>
      </c>
      <c r="C395" s="55" t="s">
        <v>214</v>
      </c>
      <c r="D395" s="56" t="s">
        <v>215</v>
      </c>
      <c r="E395" s="45" t="s">
        <v>918</v>
      </c>
      <c r="F395" s="46" t="s">
        <v>933</v>
      </c>
      <c r="G395" s="59">
        <v>39814</v>
      </c>
      <c r="H395" s="46" t="s">
        <v>940</v>
      </c>
      <c r="I395" s="48" t="s">
        <v>941</v>
      </c>
      <c r="J395" s="47" t="s">
        <v>942</v>
      </c>
      <c r="K395" s="165" t="s">
        <v>936</v>
      </c>
      <c r="L395" s="46" t="s">
        <v>943</v>
      </c>
      <c r="M395" s="49">
        <v>40186</v>
      </c>
      <c r="N395" s="51" t="s">
        <v>505</v>
      </c>
      <c r="O395" s="51" t="s">
        <v>49</v>
      </c>
      <c r="P395" s="51" t="s">
        <v>944</v>
      </c>
      <c r="Q395" s="52" t="s">
        <v>945</v>
      </c>
      <c r="R395" s="53" t="s">
        <v>36</v>
      </c>
      <c r="S395" s="54">
        <v>11715</v>
      </c>
      <c r="T395" s="54">
        <v>11715</v>
      </c>
      <c r="U395" s="54">
        <v>11726.04</v>
      </c>
      <c r="V395" s="54">
        <v>11726.04</v>
      </c>
      <c r="W395" s="54">
        <v>11726.04</v>
      </c>
      <c r="X395" s="54">
        <v>0</v>
      </c>
    </row>
    <row r="396" spans="1:24" ht="132">
      <c r="A396" s="41">
        <v>609</v>
      </c>
      <c r="B396" s="42" t="s">
        <v>917</v>
      </c>
      <c r="C396" s="55" t="s">
        <v>214</v>
      </c>
      <c r="D396" s="56" t="s">
        <v>215</v>
      </c>
      <c r="E396" s="45" t="s">
        <v>918</v>
      </c>
      <c r="F396" s="46" t="s">
        <v>933</v>
      </c>
      <c r="G396" s="59">
        <v>39814</v>
      </c>
      <c r="H396" s="46" t="s">
        <v>940</v>
      </c>
      <c r="I396" s="48" t="s">
        <v>941</v>
      </c>
      <c r="J396" s="47" t="s">
        <v>942</v>
      </c>
      <c r="K396" s="165" t="s">
        <v>936</v>
      </c>
      <c r="L396" s="46" t="s">
        <v>943</v>
      </c>
      <c r="M396" s="49">
        <v>40186</v>
      </c>
      <c r="N396" s="51" t="s">
        <v>505</v>
      </c>
      <c r="O396" s="51" t="s">
        <v>49</v>
      </c>
      <c r="P396" s="51" t="s">
        <v>944</v>
      </c>
      <c r="Q396" s="52" t="s">
        <v>945</v>
      </c>
      <c r="R396" s="53" t="s">
        <v>39</v>
      </c>
      <c r="S396" s="54">
        <v>1459.54</v>
      </c>
      <c r="T396" s="54">
        <v>1459.54</v>
      </c>
      <c r="U396" s="54">
        <v>1459.54</v>
      </c>
      <c r="V396" s="54">
        <v>1479.8</v>
      </c>
      <c r="W396" s="54">
        <v>1479.8</v>
      </c>
      <c r="X396" s="54">
        <v>0</v>
      </c>
    </row>
    <row r="397" spans="1:24" ht="132">
      <c r="A397" s="41">
        <v>609</v>
      </c>
      <c r="B397" s="42" t="s">
        <v>917</v>
      </c>
      <c r="C397" s="55" t="s">
        <v>214</v>
      </c>
      <c r="D397" s="56" t="s">
        <v>215</v>
      </c>
      <c r="E397" s="45" t="s">
        <v>918</v>
      </c>
      <c r="F397" s="46" t="s">
        <v>933</v>
      </c>
      <c r="G397" s="59">
        <v>39814</v>
      </c>
      <c r="H397" s="46" t="s">
        <v>940</v>
      </c>
      <c r="I397" s="48" t="s">
        <v>941</v>
      </c>
      <c r="J397" s="47" t="s">
        <v>942</v>
      </c>
      <c r="K397" s="165" t="s">
        <v>936</v>
      </c>
      <c r="L397" s="46" t="s">
        <v>943</v>
      </c>
      <c r="M397" s="49">
        <v>40186</v>
      </c>
      <c r="N397" s="51" t="s">
        <v>505</v>
      </c>
      <c r="O397" s="51" t="s">
        <v>49</v>
      </c>
      <c r="P397" s="51" t="s">
        <v>944</v>
      </c>
      <c r="Q397" s="52" t="s">
        <v>945</v>
      </c>
      <c r="R397" s="53" t="s">
        <v>40</v>
      </c>
      <c r="S397" s="54">
        <v>100</v>
      </c>
      <c r="T397" s="54">
        <v>100</v>
      </c>
      <c r="U397" s="54">
        <v>100</v>
      </c>
      <c r="V397" s="54">
        <v>100</v>
      </c>
      <c r="W397" s="54">
        <v>100</v>
      </c>
      <c r="X397" s="54">
        <v>0</v>
      </c>
    </row>
    <row r="398" spans="1:24" ht="132">
      <c r="A398" s="41">
        <v>609</v>
      </c>
      <c r="B398" s="42" t="s">
        <v>917</v>
      </c>
      <c r="C398" s="55" t="s">
        <v>214</v>
      </c>
      <c r="D398" s="56" t="s">
        <v>215</v>
      </c>
      <c r="E398" s="45" t="s">
        <v>918</v>
      </c>
      <c r="F398" s="46" t="s">
        <v>933</v>
      </c>
      <c r="G398" s="59">
        <v>39814</v>
      </c>
      <c r="H398" s="46" t="s">
        <v>940</v>
      </c>
      <c r="I398" s="48" t="s">
        <v>941</v>
      </c>
      <c r="J398" s="47" t="s">
        <v>942</v>
      </c>
      <c r="K398" s="165" t="s">
        <v>936</v>
      </c>
      <c r="L398" s="46" t="s">
        <v>943</v>
      </c>
      <c r="M398" s="49">
        <v>40186</v>
      </c>
      <c r="N398" s="51" t="s">
        <v>505</v>
      </c>
      <c r="O398" s="51" t="s">
        <v>49</v>
      </c>
      <c r="P398" s="51" t="s">
        <v>944</v>
      </c>
      <c r="Q398" s="52" t="s">
        <v>945</v>
      </c>
      <c r="R398" s="53" t="s">
        <v>41</v>
      </c>
      <c r="S398" s="54">
        <v>20</v>
      </c>
      <c r="T398" s="54">
        <v>20</v>
      </c>
      <c r="U398" s="54">
        <v>10</v>
      </c>
      <c r="V398" s="54">
        <v>10</v>
      </c>
      <c r="W398" s="54">
        <v>10</v>
      </c>
      <c r="X398" s="54">
        <v>0</v>
      </c>
    </row>
    <row r="399" spans="1:24" ht="105.6">
      <c r="A399" s="41">
        <v>609</v>
      </c>
      <c r="B399" s="42" t="s">
        <v>917</v>
      </c>
      <c r="C399" s="55" t="s">
        <v>214</v>
      </c>
      <c r="D399" s="56" t="s">
        <v>215</v>
      </c>
      <c r="E399" s="25" t="s">
        <v>946</v>
      </c>
      <c r="F399" s="60" t="s">
        <v>947</v>
      </c>
      <c r="G399" s="59">
        <v>39234</v>
      </c>
      <c r="H399" s="60" t="s">
        <v>948</v>
      </c>
      <c r="I399" s="61" t="s">
        <v>949</v>
      </c>
      <c r="J399" s="49">
        <v>39442</v>
      </c>
      <c r="K399" s="165" t="s">
        <v>950</v>
      </c>
      <c r="L399" s="46" t="s">
        <v>70</v>
      </c>
      <c r="M399" s="49">
        <v>37923</v>
      </c>
      <c r="N399" s="51" t="s">
        <v>505</v>
      </c>
      <c r="O399" s="51" t="s">
        <v>49</v>
      </c>
      <c r="P399" s="51" t="s">
        <v>951</v>
      </c>
      <c r="Q399" s="52" t="s">
        <v>158</v>
      </c>
      <c r="R399" s="53" t="s">
        <v>35</v>
      </c>
      <c r="S399" s="54">
        <v>102.12</v>
      </c>
      <c r="T399" s="54">
        <v>102.12</v>
      </c>
      <c r="U399" s="54">
        <v>102.12</v>
      </c>
      <c r="V399" s="54">
        <v>102.12</v>
      </c>
      <c r="W399" s="54">
        <v>102.12</v>
      </c>
      <c r="X399" s="54">
        <v>0</v>
      </c>
    </row>
    <row r="400" spans="1:24" ht="105.6">
      <c r="A400" s="41">
        <v>609</v>
      </c>
      <c r="B400" s="42" t="s">
        <v>917</v>
      </c>
      <c r="C400" s="55" t="s">
        <v>214</v>
      </c>
      <c r="D400" s="56" t="s">
        <v>215</v>
      </c>
      <c r="E400" s="25" t="s">
        <v>946</v>
      </c>
      <c r="F400" s="60" t="s">
        <v>947</v>
      </c>
      <c r="G400" s="59">
        <v>39234</v>
      </c>
      <c r="H400" s="60" t="s">
        <v>948</v>
      </c>
      <c r="I400" s="61" t="s">
        <v>949</v>
      </c>
      <c r="J400" s="49">
        <v>39442</v>
      </c>
      <c r="K400" s="165" t="s">
        <v>950</v>
      </c>
      <c r="L400" s="46" t="s">
        <v>70</v>
      </c>
      <c r="M400" s="49">
        <v>37923</v>
      </c>
      <c r="N400" s="51" t="s">
        <v>505</v>
      </c>
      <c r="O400" s="51" t="s">
        <v>49</v>
      </c>
      <c r="P400" s="51" t="s">
        <v>951</v>
      </c>
      <c r="Q400" s="52" t="s">
        <v>158</v>
      </c>
      <c r="R400" s="53" t="s">
        <v>36</v>
      </c>
      <c r="S400" s="54">
        <v>30.84</v>
      </c>
      <c r="T400" s="54">
        <v>30.84</v>
      </c>
      <c r="U400" s="54">
        <v>30.84</v>
      </c>
      <c r="V400" s="54">
        <v>30.84</v>
      </c>
      <c r="W400" s="54">
        <v>30.84</v>
      </c>
      <c r="X400" s="54">
        <v>0</v>
      </c>
    </row>
    <row r="401" spans="1:24" ht="105.6">
      <c r="A401" s="41">
        <v>609</v>
      </c>
      <c r="B401" s="42" t="s">
        <v>917</v>
      </c>
      <c r="C401" s="55" t="s">
        <v>214</v>
      </c>
      <c r="D401" s="56" t="s">
        <v>215</v>
      </c>
      <c r="E401" s="45" t="s">
        <v>918</v>
      </c>
      <c r="F401" s="60" t="s">
        <v>952</v>
      </c>
      <c r="G401" s="59">
        <v>39814</v>
      </c>
      <c r="H401" s="60" t="s">
        <v>310</v>
      </c>
      <c r="I401" s="61" t="s">
        <v>311</v>
      </c>
      <c r="J401" s="49">
        <v>38416</v>
      </c>
      <c r="K401" s="165" t="s">
        <v>953</v>
      </c>
      <c r="L401" s="46" t="s">
        <v>954</v>
      </c>
      <c r="M401" s="49">
        <v>42110</v>
      </c>
      <c r="N401" s="51" t="s">
        <v>505</v>
      </c>
      <c r="O401" s="51" t="s">
        <v>49</v>
      </c>
      <c r="P401" s="51" t="s">
        <v>951</v>
      </c>
      <c r="Q401" s="52" t="s">
        <v>158</v>
      </c>
      <c r="R401" s="53" t="s">
        <v>39</v>
      </c>
      <c r="S401" s="54">
        <v>912.65</v>
      </c>
      <c r="T401" s="54">
        <v>912.65</v>
      </c>
      <c r="U401" s="54">
        <v>703.93</v>
      </c>
      <c r="V401" s="54">
        <v>713.07</v>
      </c>
      <c r="W401" s="54">
        <v>713.07</v>
      </c>
      <c r="X401" s="54">
        <v>0</v>
      </c>
    </row>
    <row r="402" spans="1:24" ht="105.6">
      <c r="A402" s="41">
        <v>609</v>
      </c>
      <c r="B402" s="42" t="s">
        <v>917</v>
      </c>
      <c r="C402" s="55" t="s">
        <v>214</v>
      </c>
      <c r="D402" s="56" t="s">
        <v>215</v>
      </c>
      <c r="E402" s="45" t="s">
        <v>918</v>
      </c>
      <c r="F402" s="60" t="s">
        <v>952</v>
      </c>
      <c r="G402" s="59">
        <v>39814</v>
      </c>
      <c r="H402" s="60" t="s">
        <v>310</v>
      </c>
      <c r="I402" s="61" t="s">
        <v>311</v>
      </c>
      <c r="J402" s="49">
        <v>38416</v>
      </c>
      <c r="K402" s="165" t="s">
        <v>953</v>
      </c>
      <c r="L402" s="46" t="s">
        <v>955</v>
      </c>
      <c r="M402" s="49">
        <v>40186</v>
      </c>
      <c r="N402" s="51" t="s">
        <v>505</v>
      </c>
      <c r="O402" s="51" t="s">
        <v>49</v>
      </c>
      <c r="P402" s="51" t="s">
        <v>951</v>
      </c>
      <c r="Q402" s="52" t="s">
        <v>158</v>
      </c>
      <c r="R402" s="53" t="s">
        <v>41</v>
      </c>
      <c r="S402" s="54">
        <v>11.6</v>
      </c>
      <c r="T402" s="54">
        <v>11.6</v>
      </c>
      <c r="U402" s="54">
        <v>10</v>
      </c>
      <c r="V402" s="54">
        <v>10</v>
      </c>
      <c r="W402" s="54">
        <v>10</v>
      </c>
      <c r="X402" s="54">
        <v>0</v>
      </c>
    </row>
    <row r="403" spans="1:24" ht="105.6">
      <c r="A403" s="41">
        <v>609</v>
      </c>
      <c r="B403" s="42" t="s">
        <v>917</v>
      </c>
      <c r="C403" s="55" t="s">
        <v>214</v>
      </c>
      <c r="D403" s="56" t="s">
        <v>215</v>
      </c>
      <c r="E403" s="45" t="s">
        <v>946</v>
      </c>
      <c r="F403" s="60" t="s">
        <v>486</v>
      </c>
      <c r="G403" s="59">
        <v>39234</v>
      </c>
      <c r="H403" s="60" t="s">
        <v>948</v>
      </c>
      <c r="I403" s="61" t="s">
        <v>155</v>
      </c>
      <c r="J403" s="49">
        <v>39442</v>
      </c>
      <c r="K403" s="165" t="s">
        <v>956</v>
      </c>
      <c r="L403" s="46" t="s">
        <v>63</v>
      </c>
      <c r="M403" s="49">
        <v>41920</v>
      </c>
      <c r="N403" s="51" t="s">
        <v>505</v>
      </c>
      <c r="O403" s="51" t="s">
        <v>49</v>
      </c>
      <c r="P403" s="51" t="s">
        <v>957</v>
      </c>
      <c r="Q403" s="52" t="s">
        <v>158</v>
      </c>
      <c r="R403" s="53" t="s">
        <v>37</v>
      </c>
      <c r="S403" s="54">
        <v>4705.8</v>
      </c>
      <c r="T403" s="54">
        <v>4705.8</v>
      </c>
      <c r="U403" s="54">
        <v>4705.8</v>
      </c>
      <c r="V403" s="54">
        <v>4705.8</v>
      </c>
      <c r="W403" s="54">
        <v>4705.8</v>
      </c>
      <c r="X403" s="54">
        <v>0</v>
      </c>
    </row>
    <row r="404" spans="1:24" ht="105.6">
      <c r="A404" s="41">
        <v>609</v>
      </c>
      <c r="B404" s="42" t="s">
        <v>917</v>
      </c>
      <c r="C404" s="55" t="s">
        <v>214</v>
      </c>
      <c r="D404" s="56" t="s">
        <v>215</v>
      </c>
      <c r="E404" s="45" t="s">
        <v>946</v>
      </c>
      <c r="F404" s="60" t="s">
        <v>486</v>
      </c>
      <c r="G404" s="59">
        <v>39234</v>
      </c>
      <c r="H404" s="60" t="s">
        <v>948</v>
      </c>
      <c r="I404" s="61" t="s">
        <v>155</v>
      </c>
      <c r="J404" s="49">
        <v>39442</v>
      </c>
      <c r="K404" s="165" t="s">
        <v>956</v>
      </c>
      <c r="L404" s="46" t="s">
        <v>63</v>
      </c>
      <c r="M404" s="49">
        <v>41920</v>
      </c>
      <c r="N404" s="51" t="s">
        <v>505</v>
      </c>
      <c r="O404" s="51" t="s">
        <v>49</v>
      </c>
      <c r="P404" s="51" t="s">
        <v>957</v>
      </c>
      <c r="Q404" s="52" t="s">
        <v>158</v>
      </c>
      <c r="R404" s="53" t="s">
        <v>36</v>
      </c>
      <c r="S404" s="54">
        <v>1421.15</v>
      </c>
      <c r="T404" s="54">
        <v>1421.15</v>
      </c>
      <c r="U404" s="54">
        <v>1421.15</v>
      </c>
      <c r="V404" s="54">
        <v>1421.15</v>
      </c>
      <c r="W404" s="54">
        <v>1421.15</v>
      </c>
      <c r="X404" s="54">
        <v>0</v>
      </c>
    </row>
    <row r="405" spans="1:24" ht="92.4">
      <c r="A405" s="41">
        <v>609</v>
      </c>
      <c r="B405" s="42" t="s">
        <v>917</v>
      </c>
      <c r="C405" s="62" t="s">
        <v>958</v>
      </c>
      <c r="D405" s="42" t="s">
        <v>959</v>
      </c>
      <c r="E405" s="45" t="s">
        <v>918</v>
      </c>
      <c r="F405" s="60" t="s">
        <v>960</v>
      </c>
      <c r="G405" s="59">
        <v>39814</v>
      </c>
      <c r="H405" s="60" t="s">
        <v>310</v>
      </c>
      <c r="I405" s="61" t="s">
        <v>311</v>
      </c>
      <c r="J405" s="49">
        <v>38416</v>
      </c>
      <c r="K405" s="60" t="s">
        <v>961</v>
      </c>
      <c r="L405" s="63" t="s">
        <v>962</v>
      </c>
      <c r="M405" s="64">
        <v>40179</v>
      </c>
      <c r="N405" s="51" t="s">
        <v>505</v>
      </c>
      <c r="O405" s="51" t="s">
        <v>50</v>
      </c>
      <c r="P405" s="51" t="s">
        <v>963</v>
      </c>
      <c r="Q405" s="52" t="s">
        <v>964</v>
      </c>
      <c r="R405" s="53" t="s">
        <v>667</v>
      </c>
      <c r="S405" s="54">
        <v>8180</v>
      </c>
      <c r="T405" s="54">
        <v>8180</v>
      </c>
      <c r="U405" s="54">
        <v>6350</v>
      </c>
      <c r="V405" s="54">
        <v>6350</v>
      </c>
      <c r="W405" s="54">
        <v>6350</v>
      </c>
      <c r="X405" s="54">
        <v>0</v>
      </c>
    </row>
    <row r="406" spans="1:24" ht="92.4">
      <c r="A406" s="41">
        <v>609</v>
      </c>
      <c r="B406" s="42" t="s">
        <v>917</v>
      </c>
      <c r="C406" s="62" t="s">
        <v>958</v>
      </c>
      <c r="D406" s="42" t="s">
        <v>959</v>
      </c>
      <c r="E406" s="45" t="s">
        <v>918</v>
      </c>
      <c r="F406" s="60" t="s">
        <v>960</v>
      </c>
      <c r="G406" s="59">
        <v>39814</v>
      </c>
      <c r="H406" s="60" t="s">
        <v>310</v>
      </c>
      <c r="I406" s="61" t="s">
        <v>311</v>
      </c>
      <c r="J406" s="49">
        <v>38416</v>
      </c>
      <c r="K406" s="60" t="s">
        <v>965</v>
      </c>
      <c r="L406" s="63" t="s">
        <v>966</v>
      </c>
      <c r="M406" s="58" t="s">
        <v>967</v>
      </c>
      <c r="N406" s="51" t="s">
        <v>505</v>
      </c>
      <c r="O406" s="51" t="s">
        <v>50</v>
      </c>
      <c r="P406" s="51" t="s">
        <v>968</v>
      </c>
      <c r="Q406" s="52" t="s">
        <v>969</v>
      </c>
      <c r="R406" s="53" t="s">
        <v>667</v>
      </c>
      <c r="S406" s="54">
        <v>3848.58</v>
      </c>
      <c r="T406" s="54">
        <v>3840.48</v>
      </c>
      <c r="U406" s="54">
        <v>694.28</v>
      </c>
      <c r="V406" s="54">
        <v>694.28</v>
      </c>
      <c r="W406" s="54">
        <v>694.28</v>
      </c>
      <c r="X406" s="54">
        <v>0</v>
      </c>
    </row>
    <row r="407" spans="1:24" ht="92.4">
      <c r="A407" s="41">
        <v>609</v>
      </c>
      <c r="B407" s="42" t="s">
        <v>917</v>
      </c>
      <c r="C407" s="62" t="s">
        <v>958</v>
      </c>
      <c r="D407" s="42" t="s">
        <v>959</v>
      </c>
      <c r="E407" s="45" t="s">
        <v>918</v>
      </c>
      <c r="F407" s="60" t="s">
        <v>960</v>
      </c>
      <c r="G407" s="59">
        <v>39814</v>
      </c>
      <c r="H407" s="60" t="s">
        <v>310</v>
      </c>
      <c r="I407" s="61" t="s">
        <v>311</v>
      </c>
      <c r="J407" s="49">
        <v>38416</v>
      </c>
      <c r="K407" s="60" t="s">
        <v>970</v>
      </c>
      <c r="L407" s="63" t="s">
        <v>63</v>
      </c>
      <c r="M407" s="50">
        <v>39630</v>
      </c>
      <c r="N407" s="51" t="s">
        <v>505</v>
      </c>
      <c r="O407" s="51" t="s">
        <v>50</v>
      </c>
      <c r="P407" s="51" t="s">
        <v>971</v>
      </c>
      <c r="Q407" s="52" t="s">
        <v>972</v>
      </c>
      <c r="R407" s="53" t="s">
        <v>667</v>
      </c>
      <c r="S407" s="54">
        <v>5900</v>
      </c>
      <c r="T407" s="54">
        <v>5900</v>
      </c>
      <c r="U407" s="54">
        <v>5718</v>
      </c>
      <c r="V407" s="54">
        <v>5718</v>
      </c>
      <c r="W407" s="54">
        <v>5718</v>
      </c>
      <c r="X407" s="54">
        <v>0</v>
      </c>
    </row>
    <row r="408" spans="1:24" ht="92.4">
      <c r="A408" s="41">
        <v>609</v>
      </c>
      <c r="B408" s="42" t="s">
        <v>917</v>
      </c>
      <c r="C408" s="62" t="s">
        <v>958</v>
      </c>
      <c r="D408" s="42" t="s">
        <v>959</v>
      </c>
      <c r="E408" s="45" t="s">
        <v>918</v>
      </c>
      <c r="F408" s="60" t="s">
        <v>960</v>
      </c>
      <c r="G408" s="59">
        <v>39814</v>
      </c>
      <c r="H408" s="60" t="s">
        <v>310</v>
      </c>
      <c r="I408" s="61" t="s">
        <v>311</v>
      </c>
      <c r="J408" s="49">
        <v>38416</v>
      </c>
      <c r="K408" s="60" t="s">
        <v>973</v>
      </c>
      <c r="L408" s="63" t="s">
        <v>63</v>
      </c>
      <c r="M408" s="50">
        <v>39630</v>
      </c>
      <c r="N408" s="51" t="s">
        <v>505</v>
      </c>
      <c r="O408" s="51" t="s">
        <v>50</v>
      </c>
      <c r="P408" s="51" t="s">
        <v>974</v>
      </c>
      <c r="Q408" s="52" t="s">
        <v>975</v>
      </c>
      <c r="R408" s="53" t="s">
        <v>667</v>
      </c>
      <c r="S408" s="65">
        <v>1110</v>
      </c>
      <c r="T408" s="65">
        <v>1107.3599999999999</v>
      </c>
      <c r="U408" s="54">
        <v>1080</v>
      </c>
      <c r="V408" s="54">
        <v>1080</v>
      </c>
      <c r="W408" s="66">
        <v>1080</v>
      </c>
      <c r="X408" s="54">
        <v>0</v>
      </c>
    </row>
    <row r="409" spans="1:24" ht="158.4">
      <c r="A409" s="41">
        <v>609</v>
      </c>
      <c r="B409" s="42" t="s">
        <v>917</v>
      </c>
      <c r="C409" s="62" t="s">
        <v>958</v>
      </c>
      <c r="D409" s="42" t="s">
        <v>959</v>
      </c>
      <c r="E409" s="45" t="s">
        <v>918</v>
      </c>
      <c r="F409" s="60" t="s">
        <v>960</v>
      </c>
      <c r="G409" s="59">
        <v>39814</v>
      </c>
      <c r="H409" s="60" t="s">
        <v>310</v>
      </c>
      <c r="I409" s="61" t="s">
        <v>311</v>
      </c>
      <c r="J409" s="49">
        <v>38416</v>
      </c>
      <c r="K409" s="67" t="s">
        <v>976</v>
      </c>
      <c r="L409" s="68" t="s">
        <v>962</v>
      </c>
      <c r="M409" s="50">
        <v>39448</v>
      </c>
      <c r="N409" s="51" t="s">
        <v>505</v>
      </c>
      <c r="O409" s="51" t="s">
        <v>50</v>
      </c>
      <c r="P409" s="51" t="s">
        <v>977</v>
      </c>
      <c r="Q409" s="52" t="s">
        <v>978</v>
      </c>
      <c r="R409" s="53" t="s">
        <v>667</v>
      </c>
      <c r="S409" s="65">
        <v>1025.46</v>
      </c>
      <c r="T409" s="65">
        <v>1025.46</v>
      </c>
      <c r="U409" s="54">
        <v>1025.46</v>
      </c>
      <c r="V409" s="54">
        <v>1025.46</v>
      </c>
      <c r="W409" s="54">
        <v>1025.46</v>
      </c>
      <c r="X409" s="54">
        <v>0</v>
      </c>
    </row>
    <row r="410" spans="1:24" ht="92.4">
      <c r="A410" s="41">
        <v>609</v>
      </c>
      <c r="B410" s="42" t="s">
        <v>917</v>
      </c>
      <c r="C410" s="62" t="s">
        <v>958</v>
      </c>
      <c r="D410" s="42" t="s">
        <v>959</v>
      </c>
      <c r="E410" s="45" t="s">
        <v>918</v>
      </c>
      <c r="F410" s="60" t="s">
        <v>960</v>
      </c>
      <c r="G410" s="59">
        <v>39814</v>
      </c>
      <c r="H410" s="60" t="s">
        <v>310</v>
      </c>
      <c r="I410" s="61" t="s">
        <v>311</v>
      </c>
      <c r="J410" s="49">
        <v>38416</v>
      </c>
      <c r="K410" s="60" t="s">
        <v>979</v>
      </c>
      <c r="L410" s="63" t="s">
        <v>980</v>
      </c>
      <c r="M410" s="58" t="s">
        <v>981</v>
      </c>
      <c r="N410" s="51" t="s">
        <v>505</v>
      </c>
      <c r="O410" s="51" t="s">
        <v>50</v>
      </c>
      <c r="P410" s="51" t="s">
        <v>982</v>
      </c>
      <c r="Q410" s="52" t="s">
        <v>983</v>
      </c>
      <c r="R410" s="53" t="s">
        <v>667</v>
      </c>
      <c r="S410" s="54">
        <v>1284</v>
      </c>
      <c r="T410" s="54">
        <v>1284</v>
      </c>
      <c r="U410" s="54">
        <v>714</v>
      </c>
      <c r="V410" s="54">
        <v>714</v>
      </c>
      <c r="W410" s="54">
        <v>714</v>
      </c>
      <c r="X410" s="54">
        <v>0</v>
      </c>
    </row>
    <row r="411" spans="1:24" ht="92.4">
      <c r="A411" s="41">
        <v>609</v>
      </c>
      <c r="B411" s="42" t="s">
        <v>917</v>
      </c>
      <c r="C411" s="62" t="s">
        <v>958</v>
      </c>
      <c r="D411" s="42" t="s">
        <v>959</v>
      </c>
      <c r="E411" s="45" t="s">
        <v>918</v>
      </c>
      <c r="F411" s="60" t="s">
        <v>960</v>
      </c>
      <c r="G411" s="59" t="s">
        <v>984</v>
      </c>
      <c r="H411" s="60" t="s">
        <v>310</v>
      </c>
      <c r="I411" s="61" t="s">
        <v>311</v>
      </c>
      <c r="J411" s="49">
        <v>38416</v>
      </c>
      <c r="K411" s="60" t="s">
        <v>985</v>
      </c>
      <c r="L411" s="63" t="s">
        <v>962</v>
      </c>
      <c r="M411" s="50">
        <v>40663</v>
      </c>
      <c r="N411" s="51" t="s">
        <v>505</v>
      </c>
      <c r="O411" s="51" t="s">
        <v>50</v>
      </c>
      <c r="P411" s="51" t="s">
        <v>986</v>
      </c>
      <c r="Q411" s="52" t="s">
        <v>987</v>
      </c>
      <c r="R411" s="53" t="s">
        <v>667</v>
      </c>
      <c r="S411" s="65">
        <v>5355</v>
      </c>
      <c r="T411" s="65">
        <v>5355</v>
      </c>
      <c r="U411" s="54">
        <v>1000</v>
      </c>
      <c r="V411" s="54">
        <v>1000</v>
      </c>
      <c r="W411" s="66">
        <v>1000</v>
      </c>
      <c r="X411" s="54">
        <v>0</v>
      </c>
    </row>
    <row r="412" spans="1:24" ht="92.4">
      <c r="A412" s="41">
        <v>609</v>
      </c>
      <c r="B412" s="42" t="s">
        <v>917</v>
      </c>
      <c r="C412" s="62" t="s">
        <v>958</v>
      </c>
      <c r="D412" s="42" t="s">
        <v>959</v>
      </c>
      <c r="E412" s="45" t="s">
        <v>918</v>
      </c>
      <c r="F412" s="60" t="s">
        <v>960</v>
      </c>
      <c r="G412" s="59">
        <v>39814</v>
      </c>
      <c r="H412" s="60" t="s">
        <v>310</v>
      </c>
      <c r="I412" s="61" t="s">
        <v>311</v>
      </c>
      <c r="J412" s="49">
        <v>38416</v>
      </c>
      <c r="K412" s="60" t="s">
        <v>988</v>
      </c>
      <c r="L412" s="63" t="s">
        <v>63</v>
      </c>
      <c r="M412" s="50">
        <v>40709</v>
      </c>
      <c r="N412" s="51" t="s">
        <v>505</v>
      </c>
      <c r="O412" s="51" t="s">
        <v>50</v>
      </c>
      <c r="P412" s="51" t="s">
        <v>989</v>
      </c>
      <c r="Q412" s="52" t="s">
        <v>990</v>
      </c>
      <c r="R412" s="53" t="s">
        <v>667</v>
      </c>
      <c r="S412" s="65">
        <v>100</v>
      </c>
      <c r="T412" s="65">
        <v>100</v>
      </c>
      <c r="U412" s="54">
        <v>100</v>
      </c>
      <c r="V412" s="66">
        <v>100</v>
      </c>
      <c r="W412" s="66">
        <v>100</v>
      </c>
      <c r="X412" s="66">
        <v>0</v>
      </c>
    </row>
    <row r="413" spans="1:24" ht="92.4">
      <c r="A413" s="41">
        <v>609</v>
      </c>
      <c r="B413" s="42" t="s">
        <v>917</v>
      </c>
      <c r="C413" s="62" t="s">
        <v>958</v>
      </c>
      <c r="D413" s="42" t="s">
        <v>959</v>
      </c>
      <c r="E413" s="45" t="s">
        <v>918</v>
      </c>
      <c r="F413" s="60" t="s">
        <v>960</v>
      </c>
      <c r="G413" s="59">
        <v>39814</v>
      </c>
      <c r="H413" s="60" t="s">
        <v>310</v>
      </c>
      <c r="I413" s="61" t="s">
        <v>311</v>
      </c>
      <c r="J413" s="49">
        <v>38416</v>
      </c>
      <c r="K413" s="60" t="s">
        <v>991</v>
      </c>
      <c r="L413" s="63" t="s">
        <v>63</v>
      </c>
      <c r="M413" s="50">
        <v>40659</v>
      </c>
      <c r="N413" s="51" t="s">
        <v>505</v>
      </c>
      <c r="O413" s="51" t="s">
        <v>50</v>
      </c>
      <c r="P413" s="51" t="s">
        <v>992</v>
      </c>
      <c r="Q413" s="52" t="s">
        <v>993</v>
      </c>
      <c r="R413" s="53" t="s">
        <v>667</v>
      </c>
      <c r="S413" s="54">
        <v>3990</v>
      </c>
      <c r="T413" s="54">
        <v>3885</v>
      </c>
      <c r="U413" s="54">
        <v>0</v>
      </c>
      <c r="V413" s="66">
        <v>0</v>
      </c>
      <c r="W413" s="66">
        <v>0</v>
      </c>
      <c r="X413" s="54">
        <v>0</v>
      </c>
    </row>
    <row r="414" spans="1:24" ht="92.4">
      <c r="A414" s="41">
        <v>609</v>
      </c>
      <c r="B414" s="42" t="s">
        <v>917</v>
      </c>
      <c r="C414" s="62" t="s">
        <v>958</v>
      </c>
      <c r="D414" s="42" t="s">
        <v>959</v>
      </c>
      <c r="E414" s="45" t="s">
        <v>918</v>
      </c>
      <c r="F414" s="60" t="s">
        <v>960</v>
      </c>
      <c r="G414" s="59">
        <v>39814</v>
      </c>
      <c r="H414" s="60" t="s">
        <v>310</v>
      </c>
      <c r="I414" s="61" t="s">
        <v>311</v>
      </c>
      <c r="J414" s="49">
        <v>38416</v>
      </c>
      <c r="K414" s="60" t="s">
        <v>994</v>
      </c>
      <c r="L414" s="63" t="s">
        <v>63</v>
      </c>
      <c r="M414" s="50">
        <v>40663</v>
      </c>
      <c r="N414" s="51" t="s">
        <v>505</v>
      </c>
      <c r="O414" s="51" t="s">
        <v>50</v>
      </c>
      <c r="P414" s="51" t="s">
        <v>995</v>
      </c>
      <c r="Q414" s="52" t="s">
        <v>996</v>
      </c>
      <c r="R414" s="53" t="s">
        <v>667</v>
      </c>
      <c r="S414" s="54">
        <v>1386</v>
      </c>
      <c r="T414" s="54">
        <v>1386</v>
      </c>
      <c r="U414" s="54">
        <v>1854</v>
      </c>
      <c r="V414" s="54">
        <v>1854</v>
      </c>
      <c r="W414" s="54">
        <v>1854</v>
      </c>
      <c r="X414" s="54">
        <v>0</v>
      </c>
    </row>
    <row r="415" spans="1:24" ht="92.4">
      <c r="A415" s="41">
        <v>609</v>
      </c>
      <c r="B415" s="42" t="s">
        <v>917</v>
      </c>
      <c r="C415" s="62" t="s">
        <v>958</v>
      </c>
      <c r="D415" s="42" t="s">
        <v>959</v>
      </c>
      <c r="E415" s="45" t="s">
        <v>918</v>
      </c>
      <c r="F415" s="60" t="s">
        <v>960</v>
      </c>
      <c r="G415" s="59">
        <v>39814</v>
      </c>
      <c r="H415" s="60" t="s">
        <v>310</v>
      </c>
      <c r="I415" s="61" t="s">
        <v>311</v>
      </c>
      <c r="J415" s="49">
        <v>38416</v>
      </c>
      <c r="K415" s="60" t="s">
        <v>997</v>
      </c>
      <c r="L415" s="63" t="s">
        <v>63</v>
      </c>
      <c r="M415" s="50">
        <v>40663</v>
      </c>
      <c r="N415" s="51" t="s">
        <v>505</v>
      </c>
      <c r="O415" s="51" t="s">
        <v>50</v>
      </c>
      <c r="P415" s="51" t="s">
        <v>998</v>
      </c>
      <c r="Q415" s="52" t="s">
        <v>999</v>
      </c>
      <c r="R415" s="53" t="s">
        <v>667</v>
      </c>
      <c r="S415" s="65">
        <v>20</v>
      </c>
      <c r="T415" s="65">
        <v>20</v>
      </c>
      <c r="U415" s="54">
        <v>40</v>
      </c>
      <c r="V415" s="54">
        <v>40</v>
      </c>
      <c r="W415" s="66">
        <v>40</v>
      </c>
      <c r="X415" s="54">
        <v>0</v>
      </c>
    </row>
    <row r="416" spans="1:24" ht="92.4">
      <c r="A416" s="41">
        <v>609</v>
      </c>
      <c r="B416" s="42" t="s">
        <v>917</v>
      </c>
      <c r="C416" s="62" t="s">
        <v>958</v>
      </c>
      <c r="D416" s="42" t="s">
        <v>959</v>
      </c>
      <c r="E416" s="45" t="s">
        <v>918</v>
      </c>
      <c r="F416" s="60" t="s">
        <v>960</v>
      </c>
      <c r="G416" s="59">
        <v>39814</v>
      </c>
      <c r="H416" s="60" t="s">
        <v>310</v>
      </c>
      <c r="I416" s="61" t="s">
        <v>311</v>
      </c>
      <c r="J416" s="49">
        <v>38416</v>
      </c>
      <c r="K416" s="69" t="s">
        <v>1000</v>
      </c>
      <c r="L416" s="63" t="s">
        <v>63</v>
      </c>
      <c r="M416" s="50">
        <v>39641</v>
      </c>
      <c r="N416" s="51" t="s">
        <v>505</v>
      </c>
      <c r="O416" s="51" t="s">
        <v>50</v>
      </c>
      <c r="P416" s="51" t="s">
        <v>1001</v>
      </c>
      <c r="Q416" s="52" t="s">
        <v>1002</v>
      </c>
      <c r="R416" s="53" t="s">
        <v>667</v>
      </c>
      <c r="S416" s="65">
        <v>1350</v>
      </c>
      <c r="T416" s="65">
        <v>1350</v>
      </c>
      <c r="U416" s="54">
        <v>1350</v>
      </c>
      <c r="V416" s="66">
        <v>0</v>
      </c>
      <c r="W416" s="65">
        <v>0</v>
      </c>
      <c r="X416" s="54">
        <v>0</v>
      </c>
    </row>
    <row r="417" spans="1:24" ht="92.4">
      <c r="A417" s="41">
        <v>609</v>
      </c>
      <c r="B417" s="42" t="s">
        <v>917</v>
      </c>
      <c r="C417" s="62" t="s">
        <v>958</v>
      </c>
      <c r="D417" s="42" t="s">
        <v>959</v>
      </c>
      <c r="E417" s="45" t="s">
        <v>918</v>
      </c>
      <c r="F417" s="60" t="s">
        <v>960</v>
      </c>
      <c r="G417" s="59">
        <v>39814</v>
      </c>
      <c r="H417" s="60" t="s">
        <v>310</v>
      </c>
      <c r="I417" s="61" t="s">
        <v>311</v>
      </c>
      <c r="J417" s="49">
        <v>38416</v>
      </c>
      <c r="K417" s="60" t="s">
        <v>1003</v>
      </c>
      <c r="L417" s="63" t="s">
        <v>1004</v>
      </c>
      <c r="M417" s="50">
        <v>40760</v>
      </c>
      <c r="N417" s="51" t="s">
        <v>505</v>
      </c>
      <c r="O417" s="51" t="s">
        <v>50</v>
      </c>
      <c r="P417" s="51" t="s">
        <v>1005</v>
      </c>
      <c r="Q417" s="52" t="s">
        <v>1006</v>
      </c>
      <c r="R417" s="53" t="s">
        <v>186</v>
      </c>
      <c r="S417" s="54">
        <v>143.9</v>
      </c>
      <c r="T417" s="54">
        <v>143.9</v>
      </c>
      <c r="U417" s="54">
        <v>0</v>
      </c>
      <c r="V417" s="54">
        <v>0</v>
      </c>
      <c r="W417" s="54">
        <v>0</v>
      </c>
      <c r="X417" s="54">
        <v>0</v>
      </c>
    </row>
    <row r="418" spans="1:24" ht="92.4">
      <c r="A418" s="41">
        <v>609</v>
      </c>
      <c r="B418" s="42" t="s">
        <v>917</v>
      </c>
      <c r="C418" s="62" t="s">
        <v>958</v>
      </c>
      <c r="D418" s="42" t="s">
        <v>959</v>
      </c>
      <c r="E418" s="45" t="s">
        <v>918</v>
      </c>
      <c r="F418" s="60" t="s">
        <v>960</v>
      </c>
      <c r="G418" s="59">
        <v>39814</v>
      </c>
      <c r="H418" s="60" t="s">
        <v>310</v>
      </c>
      <c r="I418" s="61" t="s">
        <v>311</v>
      </c>
      <c r="J418" s="49">
        <v>38416</v>
      </c>
      <c r="K418" s="165" t="s">
        <v>936</v>
      </c>
      <c r="L418" s="46" t="s">
        <v>1007</v>
      </c>
      <c r="M418" s="49">
        <v>40186</v>
      </c>
      <c r="N418" s="51" t="s">
        <v>505</v>
      </c>
      <c r="O418" s="51" t="s">
        <v>50</v>
      </c>
      <c r="P418" s="51" t="s">
        <v>1008</v>
      </c>
      <c r="Q418" s="52" t="s">
        <v>1009</v>
      </c>
      <c r="R418" s="53" t="s">
        <v>39</v>
      </c>
      <c r="S418" s="54">
        <f>142.67+1100+51.4</f>
        <v>1294.0700000000002</v>
      </c>
      <c r="T418" s="54">
        <f>142.67+874.5+51.4</f>
        <v>1068.57</v>
      </c>
      <c r="U418" s="54">
        <v>0</v>
      </c>
      <c r="V418" s="54">
        <v>0</v>
      </c>
      <c r="W418" s="54">
        <v>0</v>
      </c>
      <c r="X418" s="54">
        <v>0</v>
      </c>
    </row>
    <row r="419" spans="1:24" ht="92.4">
      <c r="A419" s="41">
        <v>609</v>
      </c>
      <c r="B419" s="42" t="s">
        <v>917</v>
      </c>
      <c r="C419" s="62" t="s">
        <v>958</v>
      </c>
      <c r="D419" s="42" t="s">
        <v>959</v>
      </c>
      <c r="E419" s="45" t="s">
        <v>918</v>
      </c>
      <c r="F419" s="60" t="s">
        <v>960</v>
      </c>
      <c r="G419" s="59">
        <v>39814</v>
      </c>
      <c r="H419" s="60" t="s">
        <v>310</v>
      </c>
      <c r="I419" s="61" t="s">
        <v>311</v>
      </c>
      <c r="J419" s="49">
        <v>38416</v>
      </c>
      <c r="K419" s="165" t="s">
        <v>936</v>
      </c>
      <c r="L419" s="46" t="s">
        <v>1007</v>
      </c>
      <c r="M419" s="49">
        <v>40186</v>
      </c>
      <c r="N419" s="51" t="s">
        <v>505</v>
      </c>
      <c r="O419" s="51" t="s">
        <v>50</v>
      </c>
      <c r="P419" s="51" t="s">
        <v>1010</v>
      </c>
      <c r="Q419" s="52" t="s">
        <v>1009</v>
      </c>
      <c r="R419" s="53" t="s">
        <v>676</v>
      </c>
      <c r="S419" s="54">
        <v>63.6</v>
      </c>
      <c r="T419" s="54">
        <v>63.6</v>
      </c>
      <c r="U419" s="54">
        <v>0</v>
      </c>
      <c r="V419" s="54">
        <v>0</v>
      </c>
      <c r="W419" s="54">
        <v>0</v>
      </c>
      <c r="X419" s="54">
        <v>0</v>
      </c>
    </row>
    <row r="420" spans="1:24" ht="92.4">
      <c r="A420" s="41">
        <v>609</v>
      </c>
      <c r="B420" s="42" t="s">
        <v>917</v>
      </c>
      <c r="C420" s="62" t="s">
        <v>958</v>
      </c>
      <c r="D420" s="42" t="s">
        <v>959</v>
      </c>
      <c r="E420" s="45" t="s">
        <v>918</v>
      </c>
      <c r="F420" s="60" t="s">
        <v>960</v>
      </c>
      <c r="G420" s="59">
        <v>39814</v>
      </c>
      <c r="H420" s="60" t="s">
        <v>310</v>
      </c>
      <c r="I420" s="61" t="s">
        <v>311</v>
      </c>
      <c r="J420" s="49">
        <v>38416</v>
      </c>
      <c r="K420" s="165" t="s">
        <v>936</v>
      </c>
      <c r="L420" s="46" t="s">
        <v>1007</v>
      </c>
      <c r="M420" s="49">
        <v>40186</v>
      </c>
      <c r="N420" s="51" t="s">
        <v>505</v>
      </c>
      <c r="O420" s="51" t="s">
        <v>50</v>
      </c>
      <c r="P420" s="51" t="s">
        <v>1011</v>
      </c>
      <c r="Q420" s="52" t="s">
        <v>1012</v>
      </c>
      <c r="R420" s="53" t="s">
        <v>39</v>
      </c>
      <c r="S420" s="54">
        <v>0</v>
      </c>
      <c r="T420" s="54">
        <v>0</v>
      </c>
      <c r="U420" s="54">
        <v>1209</v>
      </c>
      <c r="V420" s="54">
        <v>1077.98</v>
      </c>
      <c r="W420" s="54">
        <v>1077.98</v>
      </c>
      <c r="X420" s="54">
        <v>0</v>
      </c>
    </row>
    <row r="421" spans="1:24" ht="92.4">
      <c r="A421" s="41">
        <v>609</v>
      </c>
      <c r="B421" s="42" t="s">
        <v>917</v>
      </c>
      <c r="C421" s="62" t="s">
        <v>958</v>
      </c>
      <c r="D421" s="42" t="s">
        <v>959</v>
      </c>
      <c r="E421" s="45" t="s">
        <v>918</v>
      </c>
      <c r="F421" s="60" t="s">
        <v>960</v>
      </c>
      <c r="G421" s="59">
        <v>39814</v>
      </c>
      <c r="H421" s="60" t="s">
        <v>310</v>
      </c>
      <c r="I421" s="61" t="s">
        <v>311</v>
      </c>
      <c r="J421" s="49">
        <v>38416</v>
      </c>
      <c r="K421" s="165" t="s">
        <v>936</v>
      </c>
      <c r="L421" s="46" t="s">
        <v>1007</v>
      </c>
      <c r="M421" s="49">
        <v>40186</v>
      </c>
      <c r="N421" s="51" t="s">
        <v>505</v>
      </c>
      <c r="O421" s="51" t="s">
        <v>50</v>
      </c>
      <c r="P421" s="51" t="s">
        <v>1011</v>
      </c>
      <c r="Q421" s="52" t="s">
        <v>1012</v>
      </c>
      <c r="R421" s="53" t="s">
        <v>676</v>
      </c>
      <c r="S421" s="54">
        <v>0</v>
      </c>
      <c r="T421" s="54">
        <v>0</v>
      </c>
      <c r="U421" s="54">
        <v>78.75</v>
      </c>
      <c r="V421" s="54">
        <v>81</v>
      </c>
      <c r="W421" s="54">
        <v>81</v>
      </c>
      <c r="X421" s="54">
        <v>0</v>
      </c>
    </row>
    <row r="422" spans="1:24" ht="92.4">
      <c r="A422" s="41">
        <v>609</v>
      </c>
      <c r="B422" s="42" t="s">
        <v>917</v>
      </c>
      <c r="C422" s="62" t="s">
        <v>958</v>
      </c>
      <c r="D422" s="42" t="s">
        <v>959</v>
      </c>
      <c r="E422" s="45" t="s">
        <v>918</v>
      </c>
      <c r="F422" s="60" t="s">
        <v>960</v>
      </c>
      <c r="G422" s="59">
        <v>39814</v>
      </c>
      <c r="H422" s="60" t="s">
        <v>310</v>
      </c>
      <c r="I422" s="61" t="s">
        <v>311</v>
      </c>
      <c r="J422" s="49">
        <v>38416</v>
      </c>
      <c r="K422" s="165" t="s">
        <v>936</v>
      </c>
      <c r="L422" s="46" t="s">
        <v>1007</v>
      </c>
      <c r="M422" s="49">
        <v>40186</v>
      </c>
      <c r="N422" s="51" t="s">
        <v>505</v>
      </c>
      <c r="O422" s="51" t="s">
        <v>50</v>
      </c>
      <c r="P422" s="51" t="s">
        <v>1013</v>
      </c>
      <c r="Q422" s="52" t="s">
        <v>1014</v>
      </c>
      <c r="R422" s="53" t="s">
        <v>39</v>
      </c>
      <c r="S422" s="54">
        <v>163.25</v>
      </c>
      <c r="T422" s="54">
        <v>163.25</v>
      </c>
      <c r="U422" s="54">
        <v>0</v>
      </c>
      <c r="V422" s="54">
        <v>0</v>
      </c>
      <c r="W422" s="54">
        <v>0</v>
      </c>
      <c r="X422" s="54">
        <v>0</v>
      </c>
    </row>
    <row r="423" spans="1:24" ht="92.4">
      <c r="A423" s="41">
        <v>609</v>
      </c>
      <c r="B423" s="42" t="s">
        <v>917</v>
      </c>
      <c r="C423" s="62" t="s">
        <v>958</v>
      </c>
      <c r="D423" s="42" t="s">
        <v>959</v>
      </c>
      <c r="E423" s="45" t="s">
        <v>918</v>
      </c>
      <c r="F423" s="60" t="s">
        <v>960</v>
      </c>
      <c r="G423" s="59">
        <v>39814</v>
      </c>
      <c r="H423" s="60" t="s">
        <v>310</v>
      </c>
      <c r="I423" s="61" t="s">
        <v>311</v>
      </c>
      <c r="J423" s="49">
        <v>38416</v>
      </c>
      <c r="K423" s="165" t="s">
        <v>936</v>
      </c>
      <c r="L423" s="46" t="s">
        <v>1007</v>
      </c>
      <c r="M423" s="49">
        <v>40186</v>
      </c>
      <c r="N423" s="51" t="s">
        <v>505</v>
      </c>
      <c r="O423" s="51" t="s">
        <v>50</v>
      </c>
      <c r="P423" s="51" t="s">
        <v>1013</v>
      </c>
      <c r="Q423" s="52" t="s">
        <v>1014</v>
      </c>
      <c r="R423" s="53" t="s">
        <v>676</v>
      </c>
      <c r="S423" s="54">
        <v>336</v>
      </c>
      <c r="T423" s="54">
        <v>336</v>
      </c>
      <c r="U423" s="54">
        <v>0</v>
      </c>
      <c r="V423" s="54">
        <v>0</v>
      </c>
      <c r="W423" s="54">
        <v>0</v>
      </c>
      <c r="X423" s="54">
        <v>0</v>
      </c>
    </row>
    <row r="424" spans="1:24" ht="92.4">
      <c r="A424" s="41">
        <v>609</v>
      </c>
      <c r="B424" s="42" t="s">
        <v>917</v>
      </c>
      <c r="C424" s="62" t="s">
        <v>958</v>
      </c>
      <c r="D424" s="42" t="s">
        <v>959</v>
      </c>
      <c r="E424" s="45" t="s">
        <v>918</v>
      </c>
      <c r="F424" s="60" t="s">
        <v>960</v>
      </c>
      <c r="G424" s="59">
        <v>39814</v>
      </c>
      <c r="H424" s="60" t="s">
        <v>310</v>
      </c>
      <c r="I424" s="61" t="s">
        <v>311</v>
      </c>
      <c r="J424" s="49">
        <v>38416</v>
      </c>
      <c r="K424" s="165" t="s">
        <v>936</v>
      </c>
      <c r="L424" s="46" t="s">
        <v>1007</v>
      </c>
      <c r="M424" s="49">
        <v>40186</v>
      </c>
      <c r="N424" s="51" t="s">
        <v>505</v>
      </c>
      <c r="O424" s="51" t="s">
        <v>50</v>
      </c>
      <c r="P424" s="51" t="s">
        <v>1015</v>
      </c>
      <c r="Q424" s="52" t="s">
        <v>1016</v>
      </c>
      <c r="R424" s="53" t="s">
        <v>39</v>
      </c>
      <c r="S424" s="54">
        <v>0</v>
      </c>
      <c r="T424" s="54">
        <v>0</v>
      </c>
      <c r="U424" s="54">
        <v>251</v>
      </c>
      <c r="V424" s="54">
        <v>251</v>
      </c>
      <c r="W424" s="54">
        <v>251</v>
      </c>
      <c r="X424" s="54">
        <v>0</v>
      </c>
    </row>
    <row r="425" spans="1:24" ht="92.4">
      <c r="A425" s="41">
        <v>609</v>
      </c>
      <c r="B425" s="42" t="s">
        <v>917</v>
      </c>
      <c r="C425" s="62" t="s">
        <v>958</v>
      </c>
      <c r="D425" s="42" t="s">
        <v>959</v>
      </c>
      <c r="E425" s="45" t="s">
        <v>918</v>
      </c>
      <c r="F425" s="60" t="s">
        <v>960</v>
      </c>
      <c r="G425" s="59">
        <v>39814</v>
      </c>
      <c r="H425" s="60" t="s">
        <v>310</v>
      </c>
      <c r="I425" s="61" t="s">
        <v>311</v>
      </c>
      <c r="J425" s="49">
        <v>38416</v>
      </c>
      <c r="K425" s="165" t="s">
        <v>936</v>
      </c>
      <c r="L425" s="46" t="s">
        <v>1017</v>
      </c>
      <c r="M425" s="49">
        <v>40186</v>
      </c>
      <c r="N425" s="51" t="s">
        <v>505</v>
      </c>
      <c r="O425" s="51" t="s">
        <v>49</v>
      </c>
      <c r="P425" s="51" t="s">
        <v>1018</v>
      </c>
      <c r="Q425" s="52" t="s">
        <v>1019</v>
      </c>
      <c r="R425" s="53" t="s">
        <v>39</v>
      </c>
      <c r="S425" s="54">
        <v>52.46</v>
      </c>
      <c r="T425" s="54">
        <v>48.28</v>
      </c>
      <c r="U425" s="54">
        <v>0</v>
      </c>
      <c r="V425" s="54">
        <v>0</v>
      </c>
      <c r="W425" s="54">
        <v>0</v>
      </c>
      <c r="X425" s="54">
        <v>0</v>
      </c>
    </row>
    <row r="426" spans="1:24" ht="92.4">
      <c r="A426" s="41">
        <v>609</v>
      </c>
      <c r="B426" s="42" t="s">
        <v>917</v>
      </c>
      <c r="C426" s="62" t="s">
        <v>958</v>
      </c>
      <c r="D426" s="42" t="s">
        <v>959</v>
      </c>
      <c r="E426" s="45" t="s">
        <v>918</v>
      </c>
      <c r="F426" s="60" t="s">
        <v>960</v>
      </c>
      <c r="G426" s="59">
        <v>39814</v>
      </c>
      <c r="H426" s="60" t="s">
        <v>310</v>
      </c>
      <c r="I426" s="61" t="s">
        <v>311</v>
      </c>
      <c r="J426" s="49">
        <v>38416</v>
      </c>
      <c r="K426" s="165" t="s">
        <v>936</v>
      </c>
      <c r="L426" s="46" t="s">
        <v>1017</v>
      </c>
      <c r="M426" s="49">
        <v>40186</v>
      </c>
      <c r="N426" s="51" t="s">
        <v>505</v>
      </c>
      <c r="O426" s="51" t="s">
        <v>50</v>
      </c>
      <c r="P426" s="51" t="s">
        <v>1018</v>
      </c>
      <c r="Q426" s="52" t="s">
        <v>1019</v>
      </c>
      <c r="R426" s="53" t="s">
        <v>676</v>
      </c>
      <c r="S426" s="54">
        <v>1730.31</v>
      </c>
      <c r="T426" s="54">
        <v>1730.31</v>
      </c>
      <c r="U426" s="54">
        <v>0</v>
      </c>
      <c r="V426" s="54">
        <v>0</v>
      </c>
      <c r="W426" s="54">
        <v>0</v>
      </c>
      <c r="X426" s="54">
        <v>0</v>
      </c>
    </row>
    <row r="427" spans="1:24" ht="92.4">
      <c r="A427" s="41">
        <v>609</v>
      </c>
      <c r="B427" s="42" t="s">
        <v>917</v>
      </c>
      <c r="C427" s="62" t="s">
        <v>958</v>
      </c>
      <c r="D427" s="42" t="s">
        <v>959</v>
      </c>
      <c r="E427" s="45" t="s">
        <v>918</v>
      </c>
      <c r="F427" s="60" t="s">
        <v>960</v>
      </c>
      <c r="G427" s="59">
        <v>39814</v>
      </c>
      <c r="H427" s="60" t="s">
        <v>310</v>
      </c>
      <c r="I427" s="61" t="s">
        <v>311</v>
      </c>
      <c r="J427" s="49">
        <v>38416</v>
      </c>
      <c r="K427" s="165" t="s">
        <v>936</v>
      </c>
      <c r="L427" s="46" t="s">
        <v>1017</v>
      </c>
      <c r="M427" s="49">
        <v>40186</v>
      </c>
      <c r="N427" s="51" t="s">
        <v>505</v>
      </c>
      <c r="O427" s="51" t="s">
        <v>49</v>
      </c>
      <c r="P427" s="51" t="s">
        <v>1018</v>
      </c>
      <c r="Q427" s="52" t="s">
        <v>1019</v>
      </c>
      <c r="R427" s="53" t="s">
        <v>40</v>
      </c>
      <c r="S427" s="54">
        <v>28.9</v>
      </c>
      <c r="T427" s="54">
        <v>28.9</v>
      </c>
      <c r="U427" s="54">
        <v>0</v>
      </c>
      <c r="V427" s="54">
        <v>0</v>
      </c>
      <c r="W427" s="54">
        <v>0</v>
      </c>
      <c r="X427" s="54">
        <v>0</v>
      </c>
    </row>
    <row r="428" spans="1:24" ht="92.4">
      <c r="A428" s="41">
        <v>609</v>
      </c>
      <c r="B428" s="42" t="s">
        <v>917</v>
      </c>
      <c r="C428" s="62" t="s">
        <v>958</v>
      </c>
      <c r="D428" s="42" t="s">
        <v>959</v>
      </c>
      <c r="E428" s="45" t="s">
        <v>918</v>
      </c>
      <c r="F428" s="60" t="s">
        <v>960</v>
      </c>
      <c r="G428" s="59">
        <v>39814</v>
      </c>
      <c r="H428" s="60" t="s">
        <v>310</v>
      </c>
      <c r="I428" s="61" t="s">
        <v>311</v>
      </c>
      <c r="J428" s="49">
        <v>38416</v>
      </c>
      <c r="K428" s="165" t="s">
        <v>936</v>
      </c>
      <c r="L428" s="46" t="s">
        <v>1017</v>
      </c>
      <c r="M428" s="49">
        <v>40186</v>
      </c>
      <c r="N428" s="51" t="s">
        <v>505</v>
      </c>
      <c r="O428" s="51" t="s">
        <v>49</v>
      </c>
      <c r="P428" s="51" t="s">
        <v>1018</v>
      </c>
      <c r="Q428" s="52" t="s">
        <v>1019</v>
      </c>
      <c r="R428" s="53" t="s">
        <v>41</v>
      </c>
      <c r="S428" s="54">
        <v>2.17</v>
      </c>
      <c r="T428" s="54">
        <v>2.17</v>
      </c>
      <c r="U428" s="54">
        <v>0</v>
      </c>
      <c r="V428" s="54">
        <v>0</v>
      </c>
      <c r="W428" s="54">
        <v>0</v>
      </c>
      <c r="X428" s="54">
        <v>0</v>
      </c>
    </row>
    <row r="429" spans="1:24" ht="92.4">
      <c r="A429" s="41">
        <v>609</v>
      </c>
      <c r="B429" s="42" t="s">
        <v>917</v>
      </c>
      <c r="C429" s="62" t="s">
        <v>958</v>
      </c>
      <c r="D429" s="42" t="s">
        <v>959</v>
      </c>
      <c r="E429" s="45" t="s">
        <v>918</v>
      </c>
      <c r="F429" s="60" t="s">
        <v>960</v>
      </c>
      <c r="G429" s="59">
        <v>39814</v>
      </c>
      <c r="H429" s="60" t="s">
        <v>310</v>
      </c>
      <c r="I429" s="61" t="s">
        <v>311</v>
      </c>
      <c r="J429" s="49">
        <v>38416</v>
      </c>
      <c r="K429" s="165" t="s">
        <v>936</v>
      </c>
      <c r="L429" s="46" t="s">
        <v>1017</v>
      </c>
      <c r="M429" s="49">
        <v>40186</v>
      </c>
      <c r="N429" s="51" t="s">
        <v>505</v>
      </c>
      <c r="O429" s="51" t="s">
        <v>49</v>
      </c>
      <c r="P429" s="51" t="s">
        <v>1020</v>
      </c>
      <c r="Q429" s="52" t="s">
        <v>1021</v>
      </c>
      <c r="R429" s="53" t="s">
        <v>39</v>
      </c>
      <c r="S429" s="54">
        <v>0</v>
      </c>
      <c r="T429" s="54">
        <v>0</v>
      </c>
      <c r="U429" s="54">
        <v>71.69</v>
      </c>
      <c r="V429" s="54">
        <v>71.69</v>
      </c>
      <c r="W429" s="54">
        <v>71.69</v>
      </c>
      <c r="X429" s="54">
        <v>0</v>
      </c>
    </row>
    <row r="430" spans="1:24" ht="92.4">
      <c r="A430" s="41">
        <v>609</v>
      </c>
      <c r="B430" s="42" t="s">
        <v>917</v>
      </c>
      <c r="C430" s="62" t="s">
        <v>958</v>
      </c>
      <c r="D430" s="42" t="s">
        <v>959</v>
      </c>
      <c r="E430" s="45" t="s">
        <v>918</v>
      </c>
      <c r="F430" s="60" t="s">
        <v>960</v>
      </c>
      <c r="G430" s="59">
        <v>39814</v>
      </c>
      <c r="H430" s="60" t="s">
        <v>310</v>
      </c>
      <c r="I430" s="61" t="s">
        <v>311</v>
      </c>
      <c r="J430" s="49">
        <v>38416</v>
      </c>
      <c r="K430" s="165" t="s">
        <v>936</v>
      </c>
      <c r="L430" s="46" t="s">
        <v>1017</v>
      </c>
      <c r="M430" s="49">
        <v>40186</v>
      </c>
      <c r="N430" s="51" t="s">
        <v>505</v>
      </c>
      <c r="O430" s="51" t="s">
        <v>50</v>
      </c>
      <c r="P430" s="51" t="s">
        <v>1020</v>
      </c>
      <c r="Q430" s="52" t="s">
        <v>1021</v>
      </c>
      <c r="R430" s="53" t="s">
        <v>676</v>
      </c>
      <c r="S430" s="54">
        <v>0</v>
      </c>
      <c r="T430" s="54">
        <v>0</v>
      </c>
      <c r="U430" s="54">
        <v>1739</v>
      </c>
      <c r="V430" s="54">
        <v>1739</v>
      </c>
      <c r="W430" s="54">
        <v>1739</v>
      </c>
      <c r="X430" s="54">
        <v>0</v>
      </c>
    </row>
    <row r="431" spans="1:24" ht="92.4">
      <c r="A431" s="41">
        <v>609</v>
      </c>
      <c r="B431" s="42" t="s">
        <v>917</v>
      </c>
      <c r="C431" s="62" t="s">
        <v>958</v>
      </c>
      <c r="D431" s="42" t="s">
        <v>959</v>
      </c>
      <c r="E431" s="45" t="s">
        <v>918</v>
      </c>
      <c r="F431" s="60" t="s">
        <v>960</v>
      </c>
      <c r="G431" s="59">
        <v>39814</v>
      </c>
      <c r="H431" s="60" t="s">
        <v>310</v>
      </c>
      <c r="I431" s="61" t="s">
        <v>311</v>
      </c>
      <c r="J431" s="49">
        <v>38416</v>
      </c>
      <c r="K431" s="165" t="s">
        <v>936</v>
      </c>
      <c r="L431" s="46" t="s">
        <v>1017</v>
      </c>
      <c r="M431" s="49">
        <v>40186</v>
      </c>
      <c r="N431" s="51" t="s">
        <v>505</v>
      </c>
      <c r="O431" s="51" t="s">
        <v>49</v>
      </c>
      <c r="P431" s="51" t="s">
        <v>1020</v>
      </c>
      <c r="Q431" s="52" t="s">
        <v>1021</v>
      </c>
      <c r="R431" s="53" t="s">
        <v>40</v>
      </c>
      <c r="S431" s="54">
        <v>0</v>
      </c>
      <c r="T431" s="54">
        <v>0</v>
      </c>
      <c r="U431" s="54">
        <v>25.1</v>
      </c>
      <c r="V431" s="54">
        <v>25.1</v>
      </c>
      <c r="W431" s="54">
        <v>25.1</v>
      </c>
      <c r="X431" s="54">
        <v>0</v>
      </c>
    </row>
    <row r="432" spans="1:24" ht="92.4">
      <c r="A432" s="41">
        <v>609</v>
      </c>
      <c r="B432" s="42" t="s">
        <v>917</v>
      </c>
      <c r="C432" s="62" t="s">
        <v>958</v>
      </c>
      <c r="D432" s="42" t="s">
        <v>959</v>
      </c>
      <c r="E432" s="45" t="s">
        <v>918</v>
      </c>
      <c r="F432" s="60" t="s">
        <v>960</v>
      </c>
      <c r="G432" s="59">
        <v>39814</v>
      </c>
      <c r="H432" s="60" t="s">
        <v>310</v>
      </c>
      <c r="I432" s="61" t="s">
        <v>311</v>
      </c>
      <c r="J432" s="49">
        <v>38416</v>
      </c>
      <c r="K432" s="165" t="s">
        <v>936</v>
      </c>
      <c r="L432" s="46" t="s">
        <v>1017</v>
      </c>
      <c r="M432" s="49">
        <v>40186</v>
      </c>
      <c r="N432" s="51" t="s">
        <v>505</v>
      </c>
      <c r="O432" s="51" t="s">
        <v>49</v>
      </c>
      <c r="P432" s="51" t="s">
        <v>1020</v>
      </c>
      <c r="Q432" s="52" t="s">
        <v>1021</v>
      </c>
      <c r="R432" s="53" t="s">
        <v>41</v>
      </c>
      <c r="S432" s="54">
        <v>0</v>
      </c>
      <c r="T432" s="54">
        <v>0</v>
      </c>
      <c r="U432" s="54">
        <v>2.17</v>
      </c>
      <c r="V432" s="54">
        <v>2.17</v>
      </c>
      <c r="W432" s="54">
        <v>2.17</v>
      </c>
      <c r="X432" s="54">
        <v>0</v>
      </c>
    </row>
    <row r="433" spans="1:24" ht="92.4">
      <c r="A433" s="41">
        <v>609</v>
      </c>
      <c r="B433" s="42" t="s">
        <v>917</v>
      </c>
      <c r="C433" s="62" t="s">
        <v>958</v>
      </c>
      <c r="D433" s="42" t="s">
        <v>959</v>
      </c>
      <c r="E433" s="45" t="s">
        <v>918</v>
      </c>
      <c r="F433" s="60" t="s">
        <v>960</v>
      </c>
      <c r="G433" s="59">
        <v>39814</v>
      </c>
      <c r="H433" s="60" t="s">
        <v>310</v>
      </c>
      <c r="I433" s="61" t="s">
        <v>311</v>
      </c>
      <c r="J433" s="49">
        <v>38416</v>
      </c>
      <c r="K433" s="165" t="s">
        <v>936</v>
      </c>
      <c r="L433" s="46" t="s">
        <v>1017</v>
      </c>
      <c r="M433" s="49">
        <v>40186</v>
      </c>
      <c r="N433" s="51" t="s">
        <v>505</v>
      </c>
      <c r="O433" s="51" t="s">
        <v>49</v>
      </c>
      <c r="P433" s="51" t="s">
        <v>1022</v>
      </c>
      <c r="Q433" s="52" t="s">
        <v>1019</v>
      </c>
      <c r="R433" s="53" t="s">
        <v>39</v>
      </c>
      <c r="S433" s="54">
        <v>0</v>
      </c>
      <c r="T433" s="54">
        <v>0</v>
      </c>
      <c r="U433" s="54">
        <v>973.25</v>
      </c>
      <c r="V433" s="54">
        <v>875.93</v>
      </c>
      <c r="W433" s="54">
        <v>875.93</v>
      </c>
      <c r="X433" s="54">
        <v>0</v>
      </c>
    </row>
    <row r="434" spans="1:24" ht="92.4">
      <c r="A434" s="41">
        <v>609</v>
      </c>
      <c r="B434" s="42" t="s">
        <v>917</v>
      </c>
      <c r="C434" s="62" t="s">
        <v>958</v>
      </c>
      <c r="D434" s="42" t="s">
        <v>959</v>
      </c>
      <c r="E434" s="45" t="s">
        <v>918</v>
      </c>
      <c r="F434" s="60" t="s">
        <v>960</v>
      </c>
      <c r="G434" s="59">
        <v>39814</v>
      </c>
      <c r="H434" s="60" t="s">
        <v>310</v>
      </c>
      <c r="I434" s="61" t="s">
        <v>311</v>
      </c>
      <c r="J434" s="49">
        <v>38416</v>
      </c>
      <c r="K434" s="165" t="s">
        <v>936</v>
      </c>
      <c r="L434" s="46" t="s">
        <v>1017</v>
      </c>
      <c r="M434" s="49">
        <v>40186</v>
      </c>
      <c r="N434" s="51" t="s">
        <v>505</v>
      </c>
      <c r="O434" s="51" t="s">
        <v>49</v>
      </c>
      <c r="P434" s="51" t="s">
        <v>1023</v>
      </c>
      <c r="Q434" s="70" t="s">
        <v>1024</v>
      </c>
      <c r="R434" s="53" t="s">
        <v>181</v>
      </c>
      <c r="S434" s="54">
        <v>1827</v>
      </c>
      <c r="T434" s="54">
        <v>1827</v>
      </c>
      <c r="U434" s="54">
        <v>0</v>
      </c>
      <c r="V434" s="54">
        <v>0</v>
      </c>
      <c r="W434" s="54">
        <v>0</v>
      </c>
      <c r="X434" s="54">
        <v>0</v>
      </c>
    </row>
    <row r="435" spans="1:24" ht="92.4">
      <c r="A435" s="41">
        <v>609</v>
      </c>
      <c r="B435" s="42" t="s">
        <v>917</v>
      </c>
      <c r="C435" s="62" t="s">
        <v>958</v>
      </c>
      <c r="D435" s="42" t="s">
        <v>959</v>
      </c>
      <c r="E435" s="45" t="s">
        <v>918</v>
      </c>
      <c r="F435" s="60" t="s">
        <v>960</v>
      </c>
      <c r="G435" s="59">
        <v>39814</v>
      </c>
      <c r="H435" s="60" t="s">
        <v>310</v>
      </c>
      <c r="I435" s="61" t="s">
        <v>311</v>
      </c>
      <c r="J435" s="49">
        <v>38416</v>
      </c>
      <c r="K435" s="165" t="s">
        <v>936</v>
      </c>
      <c r="L435" s="46" t="s">
        <v>1017</v>
      </c>
      <c r="M435" s="49">
        <v>40186</v>
      </c>
      <c r="N435" s="51" t="s">
        <v>505</v>
      </c>
      <c r="O435" s="51" t="s">
        <v>49</v>
      </c>
      <c r="P435" s="51" t="s">
        <v>1025</v>
      </c>
      <c r="Q435" s="70" t="s">
        <v>1026</v>
      </c>
      <c r="R435" s="53" t="s">
        <v>860</v>
      </c>
      <c r="S435" s="54">
        <v>0</v>
      </c>
      <c r="T435" s="54">
        <v>0</v>
      </c>
      <c r="U435" s="54">
        <v>1289.45</v>
      </c>
      <c r="V435" s="54">
        <v>1160.51</v>
      </c>
      <c r="W435" s="54">
        <v>1160.51</v>
      </c>
      <c r="X435" s="54">
        <v>0</v>
      </c>
    </row>
    <row r="436" spans="1:24" ht="92.4">
      <c r="A436" s="41">
        <v>609</v>
      </c>
      <c r="B436" s="42" t="s">
        <v>917</v>
      </c>
      <c r="C436" s="62" t="s">
        <v>958</v>
      </c>
      <c r="D436" s="42" t="s">
        <v>959</v>
      </c>
      <c r="E436" s="45" t="s">
        <v>918</v>
      </c>
      <c r="F436" s="60" t="s">
        <v>960</v>
      </c>
      <c r="G436" s="59">
        <v>39814</v>
      </c>
      <c r="H436" s="60" t="s">
        <v>310</v>
      </c>
      <c r="I436" s="61" t="s">
        <v>311</v>
      </c>
      <c r="J436" s="49">
        <v>38416</v>
      </c>
      <c r="K436" s="165" t="s">
        <v>936</v>
      </c>
      <c r="L436" s="46" t="s">
        <v>1027</v>
      </c>
      <c r="M436" s="49">
        <v>40186</v>
      </c>
      <c r="N436" s="51" t="s">
        <v>505</v>
      </c>
      <c r="O436" s="51" t="s">
        <v>50</v>
      </c>
      <c r="P436" s="51" t="s">
        <v>1028</v>
      </c>
      <c r="Q436" s="70" t="s">
        <v>1029</v>
      </c>
      <c r="R436" s="53" t="s">
        <v>39</v>
      </c>
      <c r="S436" s="54">
        <v>256.88</v>
      </c>
      <c r="T436" s="54">
        <v>256.88</v>
      </c>
      <c r="U436" s="54">
        <v>0</v>
      </c>
      <c r="V436" s="54">
        <v>0</v>
      </c>
      <c r="W436" s="54">
        <v>0</v>
      </c>
      <c r="X436" s="54">
        <v>0</v>
      </c>
    </row>
    <row r="437" spans="1:24" ht="92.4">
      <c r="A437" s="41">
        <v>609</v>
      </c>
      <c r="B437" s="42" t="s">
        <v>917</v>
      </c>
      <c r="C437" s="62" t="s">
        <v>958</v>
      </c>
      <c r="D437" s="42" t="s">
        <v>959</v>
      </c>
      <c r="E437" s="45" t="s">
        <v>918</v>
      </c>
      <c r="F437" s="60" t="s">
        <v>960</v>
      </c>
      <c r="G437" s="59">
        <v>39814</v>
      </c>
      <c r="H437" s="60" t="s">
        <v>310</v>
      </c>
      <c r="I437" s="61" t="s">
        <v>311</v>
      </c>
      <c r="J437" s="49">
        <v>38416</v>
      </c>
      <c r="K437" s="165" t="s">
        <v>936</v>
      </c>
      <c r="L437" s="46" t="s">
        <v>1030</v>
      </c>
      <c r="M437" s="49">
        <v>40186</v>
      </c>
      <c r="N437" s="51" t="s">
        <v>505</v>
      </c>
      <c r="O437" s="51" t="s">
        <v>50</v>
      </c>
      <c r="P437" s="51" t="s">
        <v>1031</v>
      </c>
      <c r="Q437" s="70" t="s">
        <v>1032</v>
      </c>
      <c r="R437" s="53" t="s">
        <v>39</v>
      </c>
      <c r="S437" s="54">
        <v>0</v>
      </c>
      <c r="T437" s="54">
        <v>0</v>
      </c>
      <c r="U437" s="54">
        <v>371.88</v>
      </c>
      <c r="V437" s="54">
        <v>334.69</v>
      </c>
      <c r="W437" s="54">
        <v>334.69</v>
      </c>
      <c r="X437" s="54">
        <v>0</v>
      </c>
    </row>
    <row r="438" spans="1:24" ht="92.4">
      <c r="A438" s="41">
        <v>609</v>
      </c>
      <c r="B438" s="42" t="s">
        <v>917</v>
      </c>
      <c r="C438" s="62" t="s">
        <v>958</v>
      </c>
      <c r="D438" s="42" t="s">
        <v>959</v>
      </c>
      <c r="E438" s="45" t="s">
        <v>918</v>
      </c>
      <c r="F438" s="60" t="s">
        <v>960</v>
      </c>
      <c r="G438" s="59">
        <v>39814</v>
      </c>
      <c r="H438" s="60" t="s">
        <v>310</v>
      </c>
      <c r="I438" s="48" t="s">
        <v>1033</v>
      </c>
      <c r="J438" s="49">
        <v>38416</v>
      </c>
      <c r="K438" s="165" t="s">
        <v>1034</v>
      </c>
      <c r="L438" s="46" t="s">
        <v>1035</v>
      </c>
      <c r="M438" s="50">
        <v>39196</v>
      </c>
      <c r="N438" s="51" t="s">
        <v>505</v>
      </c>
      <c r="O438" s="51" t="s">
        <v>50</v>
      </c>
      <c r="P438" s="51" t="s">
        <v>995</v>
      </c>
      <c r="Q438" s="52" t="s">
        <v>1036</v>
      </c>
      <c r="R438" s="53" t="s">
        <v>667</v>
      </c>
      <c r="S438" s="54">
        <v>1564.34</v>
      </c>
      <c r="T438" s="54">
        <v>1556.93</v>
      </c>
      <c r="U438" s="54">
        <v>0</v>
      </c>
      <c r="V438" s="54">
        <v>0</v>
      </c>
      <c r="W438" s="54">
        <v>0</v>
      </c>
      <c r="X438" s="54">
        <v>0</v>
      </c>
    </row>
    <row r="439" spans="1:24" ht="145.19999999999999">
      <c r="A439" s="41">
        <v>609</v>
      </c>
      <c r="B439" s="42" t="s">
        <v>917</v>
      </c>
      <c r="C439" s="55" t="s">
        <v>1037</v>
      </c>
      <c r="D439" s="71" t="s">
        <v>1038</v>
      </c>
      <c r="E439" s="57" t="s">
        <v>1039</v>
      </c>
      <c r="F439" s="46" t="s">
        <v>1040</v>
      </c>
      <c r="G439" s="47">
        <v>41298</v>
      </c>
      <c r="H439" s="46" t="s">
        <v>1041</v>
      </c>
      <c r="I439" s="46" t="s">
        <v>1042</v>
      </c>
      <c r="J439" s="49">
        <v>40179</v>
      </c>
      <c r="K439" s="165" t="s">
        <v>936</v>
      </c>
      <c r="L439" s="46" t="s">
        <v>1043</v>
      </c>
      <c r="M439" s="49">
        <v>40186</v>
      </c>
      <c r="N439" s="51" t="s">
        <v>505</v>
      </c>
      <c r="O439" s="51" t="s">
        <v>50</v>
      </c>
      <c r="P439" s="51" t="s">
        <v>1044</v>
      </c>
      <c r="Q439" s="52" t="s">
        <v>1045</v>
      </c>
      <c r="R439" s="53" t="s">
        <v>39</v>
      </c>
      <c r="S439" s="54">
        <v>218.96</v>
      </c>
      <c r="T439" s="54">
        <v>218.96</v>
      </c>
      <c r="U439" s="54">
        <v>229.84</v>
      </c>
      <c r="V439" s="54">
        <v>229.84</v>
      </c>
      <c r="W439" s="54">
        <v>229.84</v>
      </c>
      <c r="X439" s="54">
        <v>0</v>
      </c>
    </row>
    <row r="440" spans="1:24" ht="132">
      <c r="A440" s="41">
        <v>609</v>
      </c>
      <c r="B440" s="42" t="s">
        <v>917</v>
      </c>
      <c r="C440" s="55" t="s">
        <v>1037</v>
      </c>
      <c r="D440" s="71" t="s">
        <v>1038</v>
      </c>
      <c r="E440" s="57" t="s">
        <v>1039</v>
      </c>
      <c r="F440" s="46" t="s">
        <v>1040</v>
      </c>
      <c r="G440" s="47">
        <v>41298</v>
      </c>
      <c r="H440" s="46" t="s">
        <v>2165</v>
      </c>
      <c r="I440" s="46" t="s">
        <v>1042</v>
      </c>
      <c r="J440" s="49">
        <v>40179</v>
      </c>
      <c r="K440" s="165" t="s">
        <v>936</v>
      </c>
      <c r="L440" s="46" t="s">
        <v>1043</v>
      </c>
      <c r="M440" s="49">
        <v>40186</v>
      </c>
      <c r="N440" s="51" t="s">
        <v>505</v>
      </c>
      <c r="O440" s="51" t="s">
        <v>50</v>
      </c>
      <c r="P440" s="51" t="s">
        <v>1044</v>
      </c>
      <c r="Q440" s="52" t="s">
        <v>1045</v>
      </c>
      <c r="R440" s="53" t="s">
        <v>667</v>
      </c>
      <c r="S440" s="54">
        <v>14597.19</v>
      </c>
      <c r="T440" s="54">
        <v>14597.19</v>
      </c>
      <c r="U440" s="54">
        <v>15323.16</v>
      </c>
      <c r="V440" s="54">
        <v>15323.16</v>
      </c>
      <c r="W440" s="54">
        <v>15323.16</v>
      </c>
      <c r="X440" s="54">
        <v>0</v>
      </c>
    </row>
    <row r="441" spans="1:24" ht="303.60000000000002">
      <c r="A441" s="41">
        <v>609</v>
      </c>
      <c r="B441" s="42" t="s">
        <v>917</v>
      </c>
      <c r="C441" s="55" t="s">
        <v>657</v>
      </c>
      <c r="D441" s="71" t="s">
        <v>1046</v>
      </c>
      <c r="E441" s="153" t="s">
        <v>1047</v>
      </c>
      <c r="F441" s="46" t="s">
        <v>1048</v>
      </c>
      <c r="G441" s="47" t="s">
        <v>1049</v>
      </c>
      <c r="H441" s="46" t="s">
        <v>1050</v>
      </c>
      <c r="I441" s="46" t="s">
        <v>1051</v>
      </c>
      <c r="J441" s="47" t="s">
        <v>1052</v>
      </c>
      <c r="K441" s="165" t="s">
        <v>936</v>
      </c>
      <c r="L441" s="46" t="s">
        <v>1053</v>
      </c>
      <c r="M441" s="49">
        <v>40186</v>
      </c>
      <c r="N441" s="51" t="s">
        <v>505</v>
      </c>
      <c r="O441" s="51" t="s">
        <v>50</v>
      </c>
      <c r="P441" s="51" t="s">
        <v>1054</v>
      </c>
      <c r="Q441" s="52" t="s">
        <v>1055</v>
      </c>
      <c r="R441" s="53" t="s">
        <v>37</v>
      </c>
      <c r="S441" s="54">
        <v>1740.02</v>
      </c>
      <c r="T441" s="54">
        <v>1740.02</v>
      </c>
      <c r="U441" s="54">
        <v>1300</v>
      </c>
      <c r="V441" s="54">
        <v>1300</v>
      </c>
      <c r="W441" s="54">
        <v>1300</v>
      </c>
      <c r="X441" s="54">
        <v>0</v>
      </c>
    </row>
    <row r="442" spans="1:24" ht="303.60000000000002">
      <c r="A442" s="41">
        <v>609</v>
      </c>
      <c r="B442" s="42" t="s">
        <v>917</v>
      </c>
      <c r="C442" s="55" t="s">
        <v>657</v>
      </c>
      <c r="D442" s="71" t="s">
        <v>1046</v>
      </c>
      <c r="E442" s="153" t="s">
        <v>1047</v>
      </c>
      <c r="F442" s="46" t="s">
        <v>1048</v>
      </c>
      <c r="G442" s="47" t="s">
        <v>1049</v>
      </c>
      <c r="H442" s="46" t="s">
        <v>1050</v>
      </c>
      <c r="I442" s="46" t="s">
        <v>1051</v>
      </c>
      <c r="J442" s="47" t="s">
        <v>1052</v>
      </c>
      <c r="K442" s="165" t="s">
        <v>936</v>
      </c>
      <c r="L442" s="46" t="s">
        <v>1053</v>
      </c>
      <c r="M442" s="49">
        <v>40186</v>
      </c>
      <c r="N442" s="51" t="s">
        <v>505</v>
      </c>
      <c r="O442" s="51" t="s">
        <v>50</v>
      </c>
      <c r="P442" s="51" t="s">
        <v>1054</v>
      </c>
      <c r="Q442" s="52" t="s">
        <v>1055</v>
      </c>
      <c r="R442" s="53" t="s">
        <v>36</v>
      </c>
      <c r="S442" s="54">
        <v>510.51</v>
      </c>
      <c r="T442" s="54">
        <v>510.51</v>
      </c>
      <c r="U442" s="54">
        <v>354.9</v>
      </c>
      <c r="V442" s="54">
        <v>354.9</v>
      </c>
      <c r="W442" s="54">
        <v>354.9</v>
      </c>
      <c r="X442" s="54">
        <v>0</v>
      </c>
    </row>
    <row r="443" spans="1:24" ht="303.60000000000002">
      <c r="A443" s="41">
        <v>609</v>
      </c>
      <c r="B443" s="42" t="s">
        <v>917</v>
      </c>
      <c r="C443" s="55" t="s">
        <v>657</v>
      </c>
      <c r="D443" s="71" t="s">
        <v>1046</v>
      </c>
      <c r="E443" s="153" t="s">
        <v>1056</v>
      </c>
      <c r="F443" s="46" t="s">
        <v>1057</v>
      </c>
      <c r="G443" s="47" t="s">
        <v>1049</v>
      </c>
      <c r="H443" s="46" t="s">
        <v>1050</v>
      </c>
      <c r="I443" s="46" t="s">
        <v>1051</v>
      </c>
      <c r="J443" s="47" t="s">
        <v>1052</v>
      </c>
      <c r="K443" s="165" t="s">
        <v>936</v>
      </c>
      <c r="L443" s="46" t="s">
        <v>1053</v>
      </c>
      <c r="M443" s="49">
        <v>40186</v>
      </c>
      <c r="N443" s="51" t="s">
        <v>505</v>
      </c>
      <c r="O443" s="51" t="s">
        <v>50</v>
      </c>
      <c r="P443" s="51" t="s">
        <v>1054</v>
      </c>
      <c r="Q443" s="52" t="s">
        <v>1055</v>
      </c>
      <c r="R443" s="53" t="s">
        <v>39</v>
      </c>
      <c r="S443" s="54">
        <v>3098.46</v>
      </c>
      <c r="T443" s="54">
        <v>3098.46</v>
      </c>
      <c r="U443" s="54">
        <v>3369.7</v>
      </c>
      <c r="V443" s="54">
        <v>3374.92</v>
      </c>
      <c r="W443" s="54">
        <v>3371.9</v>
      </c>
      <c r="X443" s="54">
        <v>0</v>
      </c>
    </row>
    <row r="444" spans="1:24" ht="303.60000000000002">
      <c r="A444" s="41">
        <v>609</v>
      </c>
      <c r="B444" s="42" t="s">
        <v>917</v>
      </c>
      <c r="C444" s="55" t="s">
        <v>657</v>
      </c>
      <c r="D444" s="71" t="s">
        <v>1046</v>
      </c>
      <c r="E444" s="153" t="s">
        <v>1058</v>
      </c>
      <c r="F444" s="46" t="s">
        <v>1059</v>
      </c>
      <c r="G444" s="47">
        <v>35030</v>
      </c>
      <c r="H444" s="46" t="s">
        <v>1060</v>
      </c>
      <c r="I444" s="46" t="s">
        <v>1061</v>
      </c>
      <c r="J444" s="47" t="s">
        <v>1052</v>
      </c>
      <c r="K444" s="165" t="s">
        <v>936</v>
      </c>
      <c r="L444" s="46" t="s">
        <v>1053</v>
      </c>
      <c r="M444" s="49">
        <v>40186</v>
      </c>
      <c r="N444" s="51" t="s">
        <v>505</v>
      </c>
      <c r="O444" s="51" t="s">
        <v>50</v>
      </c>
      <c r="P444" s="51" t="s">
        <v>1054</v>
      </c>
      <c r="Q444" s="52" t="s">
        <v>1055</v>
      </c>
      <c r="R444" s="53" t="s">
        <v>667</v>
      </c>
      <c r="S444" s="54">
        <f>356678.51-52363.85-2244.17</f>
        <v>302070.49000000005</v>
      </c>
      <c r="T444" s="54">
        <f>356678.51-52363.85-2244.17</f>
        <v>302070.49000000005</v>
      </c>
      <c r="U444" s="54">
        <v>285376.05</v>
      </c>
      <c r="V444" s="54">
        <v>285633.37</v>
      </c>
      <c r="W444" s="54">
        <v>285457.74</v>
      </c>
      <c r="X444" s="54">
        <v>0</v>
      </c>
    </row>
    <row r="445" spans="1:24" ht="303.60000000000002">
      <c r="A445" s="41">
        <v>609</v>
      </c>
      <c r="B445" s="42" t="s">
        <v>917</v>
      </c>
      <c r="C445" s="55" t="s">
        <v>657</v>
      </c>
      <c r="D445" s="71" t="s">
        <v>1046</v>
      </c>
      <c r="E445" s="57" t="s">
        <v>1062</v>
      </c>
      <c r="F445" s="46" t="s">
        <v>1063</v>
      </c>
      <c r="G445" s="47">
        <v>34715</v>
      </c>
      <c r="H445" s="46" t="s">
        <v>1064</v>
      </c>
      <c r="I445" s="46" t="s">
        <v>1061</v>
      </c>
      <c r="J445" s="47" t="s">
        <v>1052</v>
      </c>
      <c r="K445" s="165" t="s">
        <v>936</v>
      </c>
      <c r="L445" s="46" t="s">
        <v>1053</v>
      </c>
      <c r="M445" s="49">
        <v>40186</v>
      </c>
      <c r="N445" s="51" t="s">
        <v>505</v>
      </c>
      <c r="O445" s="51" t="s">
        <v>50</v>
      </c>
      <c r="P445" s="51" t="s">
        <v>1054</v>
      </c>
      <c r="Q445" s="52" t="s">
        <v>1055</v>
      </c>
      <c r="R445" s="53" t="s">
        <v>667</v>
      </c>
      <c r="S445" s="54">
        <v>52363.85</v>
      </c>
      <c r="T445" s="54">
        <v>52363.85</v>
      </c>
      <c r="U445" s="54">
        <v>47606.66</v>
      </c>
      <c r="V445" s="54">
        <v>47649.7</v>
      </c>
      <c r="W445" s="54">
        <v>47620.41</v>
      </c>
      <c r="X445" s="54">
        <v>0</v>
      </c>
    </row>
    <row r="446" spans="1:24" ht="316.8">
      <c r="A446" s="41">
        <v>609</v>
      </c>
      <c r="B446" s="42" t="s">
        <v>917</v>
      </c>
      <c r="C446" s="55" t="s">
        <v>657</v>
      </c>
      <c r="D446" s="71" t="s">
        <v>1046</v>
      </c>
      <c r="E446" s="153" t="s">
        <v>2166</v>
      </c>
      <c r="F446" s="46" t="s">
        <v>1065</v>
      </c>
      <c r="G446" s="47" t="s">
        <v>1066</v>
      </c>
      <c r="H446" s="46" t="s">
        <v>1064</v>
      </c>
      <c r="I446" s="46" t="s">
        <v>1061</v>
      </c>
      <c r="J446" s="47" t="s">
        <v>1052</v>
      </c>
      <c r="K446" s="165" t="s">
        <v>936</v>
      </c>
      <c r="L446" s="46" t="s">
        <v>1053</v>
      </c>
      <c r="M446" s="49">
        <v>40186</v>
      </c>
      <c r="N446" s="51" t="s">
        <v>505</v>
      </c>
      <c r="O446" s="51" t="s">
        <v>50</v>
      </c>
      <c r="P446" s="51" t="s">
        <v>1054</v>
      </c>
      <c r="Q446" s="52" t="s">
        <v>1067</v>
      </c>
      <c r="R446" s="53" t="s">
        <v>667</v>
      </c>
      <c r="S446" s="54">
        <v>2244.17</v>
      </c>
      <c r="T446" s="54">
        <v>2244.17</v>
      </c>
      <c r="U446" s="54">
        <v>2040.29</v>
      </c>
      <c r="V446" s="54">
        <v>2042.13</v>
      </c>
      <c r="W446" s="54">
        <v>2040.87</v>
      </c>
      <c r="X446" s="54">
        <v>0</v>
      </c>
    </row>
    <row r="447" spans="1:24" ht="303.60000000000002">
      <c r="A447" s="41">
        <v>609</v>
      </c>
      <c r="B447" s="42" t="s">
        <v>917</v>
      </c>
      <c r="C447" s="55" t="s">
        <v>657</v>
      </c>
      <c r="D447" s="71" t="s">
        <v>1046</v>
      </c>
      <c r="E447" s="57" t="s">
        <v>1062</v>
      </c>
      <c r="F447" s="46" t="s">
        <v>1063</v>
      </c>
      <c r="G447" s="47">
        <v>34715</v>
      </c>
      <c r="H447" s="46" t="s">
        <v>1068</v>
      </c>
      <c r="I447" s="47" t="s">
        <v>1069</v>
      </c>
      <c r="J447" s="47" t="s">
        <v>1070</v>
      </c>
      <c r="K447" s="165" t="s">
        <v>936</v>
      </c>
      <c r="L447" s="46" t="s">
        <v>1071</v>
      </c>
      <c r="M447" s="49">
        <v>40186</v>
      </c>
      <c r="N447" s="51" t="s">
        <v>505</v>
      </c>
      <c r="O447" s="51" t="s">
        <v>50</v>
      </c>
      <c r="P447" s="51" t="s">
        <v>1072</v>
      </c>
      <c r="Q447" s="70" t="s">
        <v>1073</v>
      </c>
      <c r="R447" s="53" t="s">
        <v>39</v>
      </c>
      <c r="S447" s="54">
        <v>1.1499999999999999</v>
      </c>
      <c r="T447" s="54">
        <v>0.98</v>
      </c>
      <c r="U447" s="54">
        <v>0</v>
      </c>
      <c r="V447" s="54">
        <v>0</v>
      </c>
      <c r="W447" s="54">
        <v>0</v>
      </c>
      <c r="X447" s="54">
        <v>0</v>
      </c>
    </row>
    <row r="448" spans="1:24" ht="303.60000000000002">
      <c r="A448" s="41">
        <v>609</v>
      </c>
      <c r="B448" s="42" t="s">
        <v>917</v>
      </c>
      <c r="C448" s="55" t="s">
        <v>657</v>
      </c>
      <c r="D448" s="71" t="s">
        <v>1046</v>
      </c>
      <c r="E448" s="57" t="s">
        <v>1062</v>
      </c>
      <c r="F448" s="46" t="s">
        <v>1063</v>
      </c>
      <c r="G448" s="47">
        <v>34715</v>
      </c>
      <c r="H448" s="46" t="s">
        <v>2167</v>
      </c>
      <c r="I448" s="47" t="s">
        <v>1069</v>
      </c>
      <c r="J448" s="47" t="s">
        <v>1070</v>
      </c>
      <c r="K448" s="165" t="s">
        <v>936</v>
      </c>
      <c r="L448" s="46" t="s">
        <v>1071</v>
      </c>
      <c r="M448" s="49">
        <v>40186</v>
      </c>
      <c r="N448" s="51" t="s">
        <v>505</v>
      </c>
      <c r="O448" s="51" t="s">
        <v>50</v>
      </c>
      <c r="P448" s="51" t="s">
        <v>1072</v>
      </c>
      <c r="Q448" s="70" t="s">
        <v>1073</v>
      </c>
      <c r="R448" s="53" t="s">
        <v>667</v>
      </c>
      <c r="S448" s="54">
        <v>215.32</v>
      </c>
      <c r="T448" s="54">
        <v>190.86</v>
      </c>
      <c r="U448" s="54">
        <v>0</v>
      </c>
      <c r="V448" s="54">
        <v>0</v>
      </c>
      <c r="W448" s="54">
        <v>0</v>
      </c>
      <c r="X448" s="54">
        <v>0</v>
      </c>
    </row>
    <row r="449" spans="1:24" ht="303.60000000000002">
      <c r="A449" s="41">
        <v>609</v>
      </c>
      <c r="B449" s="42" t="s">
        <v>917</v>
      </c>
      <c r="C449" s="55" t="s">
        <v>657</v>
      </c>
      <c r="D449" s="71" t="s">
        <v>1046</v>
      </c>
      <c r="E449" s="57" t="s">
        <v>1062</v>
      </c>
      <c r="F449" s="46" t="s">
        <v>1063</v>
      </c>
      <c r="G449" s="47">
        <v>34715</v>
      </c>
      <c r="H449" s="46" t="s">
        <v>2168</v>
      </c>
      <c r="I449" s="47" t="s">
        <v>1069</v>
      </c>
      <c r="J449" s="47" t="s">
        <v>1070</v>
      </c>
      <c r="K449" s="165" t="s">
        <v>936</v>
      </c>
      <c r="L449" s="46" t="s">
        <v>1071</v>
      </c>
      <c r="M449" s="49">
        <v>40186</v>
      </c>
      <c r="N449" s="51" t="s">
        <v>505</v>
      </c>
      <c r="O449" s="51" t="s">
        <v>50</v>
      </c>
      <c r="P449" s="51" t="s">
        <v>1074</v>
      </c>
      <c r="Q449" s="70" t="s">
        <v>1075</v>
      </c>
      <c r="R449" s="53" t="s">
        <v>39</v>
      </c>
      <c r="S449" s="54">
        <v>0</v>
      </c>
      <c r="T449" s="54">
        <v>0</v>
      </c>
      <c r="U449" s="54">
        <v>1.06</v>
      </c>
      <c r="V449" s="54">
        <v>1.06</v>
      </c>
      <c r="W449" s="54">
        <v>1.06</v>
      </c>
      <c r="X449" s="54">
        <v>0</v>
      </c>
    </row>
    <row r="450" spans="1:24" ht="303.60000000000002">
      <c r="A450" s="41">
        <v>609</v>
      </c>
      <c r="B450" s="42" t="s">
        <v>917</v>
      </c>
      <c r="C450" s="55" t="s">
        <v>657</v>
      </c>
      <c r="D450" s="71" t="s">
        <v>1046</v>
      </c>
      <c r="E450" s="57" t="s">
        <v>1062</v>
      </c>
      <c r="F450" s="46" t="s">
        <v>1063</v>
      </c>
      <c r="G450" s="47">
        <v>34715</v>
      </c>
      <c r="H450" s="46" t="s">
        <v>1068</v>
      </c>
      <c r="I450" s="47" t="s">
        <v>1069</v>
      </c>
      <c r="J450" s="47" t="s">
        <v>1070</v>
      </c>
      <c r="K450" s="165" t="s">
        <v>936</v>
      </c>
      <c r="L450" s="46" t="s">
        <v>1071</v>
      </c>
      <c r="M450" s="49">
        <v>40186</v>
      </c>
      <c r="N450" s="51" t="s">
        <v>505</v>
      </c>
      <c r="O450" s="51" t="s">
        <v>50</v>
      </c>
      <c r="P450" s="51" t="s">
        <v>1074</v>
      </c>
      <c r="Q450" s="70" t="s">
        <v>1075</v>
      </c>
      <c r="R450" s="53" t="s">
        <v>667</v>
      </c>
      <c r="S450" s="54">
        <v>0</v>
      </c>
      <c r="T450" s="54">
        <v>0</v>
      </c>
      <c r="U450" s="54">
        <v>195.82</v>
      </c>
      <c r="V450" s="54">
        <v>195.82</v>
      </c>
      <c r="W450" s="54">
        <v>195.82</v>
      </c>
      <c r="X450" s="54">
        <v>0</v>
      </c>
    </row>
    <row r="451" spans="1:24" ht="303.60000000000002">
      <c r="A451" s="41">
        <v>609</v>
      </c>
      <c r="B451" s="42" t="s">
        <v>917</v>
      </c>
      <c r="C451" s="55" t="s">
        <v>657</v>
      </c>
      <c r="D451" s="71" t="s">
        <v>1046</v>
      </c>
      <c r="E451" s="153" t="s">
        <v>1076</v>
      </c>
      <c r="F451" s="46" t="s">
        <v>1077</v>
      </c>
      <c r="G451" s="47" t="s">
        <v>1078</v>
      </c>
      <c r="H451" s="46" t="s">
        <v>1079</v>
      </c>
      <c r="I451" s="46" t="s">
        <v>1080</v>
      </c>
      <c r="J451" s="49">
        <v>40179</v>
      </c>
      <c r="K451" s="165" t="s">
        <v>936</v>
      </c>
      <c r="L451" s="46" t="s">
        <v>1081</v>
      </c>
      <c r="M451" s="49">
        <v>40186</v>
      </c>
      <c r="N451" s="51" t="s">
        <v>505</v>
      </c>
      <c r="O451" s="51" t="s">
        <v>50</v>
      </c>
      <c r="P451" s="51" t="s">
        <v>1082</v>
      </c>
      <c r="Q451" s="70" t="s">
        <v>1083</v>
      </c>
      <c r="R451" s="53" t="s">
        <v>39</v>
      </c>
      <c r="S451" s="54">
        <v>4083.84</v>
      </c>
      <c r="T451" s="54">
        <v>4083.84</v>
      </c>
      <c r="U451" s="54">
        <v>0</v>
      </c>
      <c r="V451" s="54">
        <v>0</v>
      </c>
      <c r="W451" s="54">
        <v>0</v>
      </c>
      <c r="X451" s="54">
        <v>0</v>
      </c>
    </row>
    <row r="452" spans="1:24" ht="303.60000000000002">
      <c r="A452" s="41">
        <v>609</v>
      </c>
      <c r="B452" s="42" t="s">
        <v>917</v>
      </c>
      <c r="C452" s="55" t="s">
        <v>657</v>
      </c>
      <c r="D452" s="71" t="s">
        <v>1046</v>
      </c>
      <c r="E452" s="153" t="s">
        <v>1076</v>
      </c>
      <c r="F452" s="46" t="s">
        <v>1077</v>
      </c>
      <c r="G452" s="47" t="s">
        <v>1078</v>
      </c>
      <c r="H452" s="46" t="s">
        <v>1079</v>
      </c>
      <c r="I452" s="46" t="s">
        <v>1080</v>
      </c>
      <c r="J452" s="49">
        <v>40179</v>
      </c>
      <c r="K452" s="165" t="s">
        <v>936</v>
      </c>
      <c r="L452" s="46" t="s">
        <v>1081</v>
      </c>
      <c r="M452" s="49">
        <v>40186</v>
      </c>
      <c r="N452" s="51" t="s">
        <v>505</v>
      </c>
      <c r="O452" s="51" t="s">
        <v>50</v>
      </c>
      <c r="P452" s="51" t="s">
        <v>1082</v>
      </c>
      <c r="Q452" s="70" t="s">
        <v>1083</v>
      </c>
      <c r="R452" s="53" t="s">
        <v>667</v>
      </c>
      <c r="S452" s="54">
        <v>302081.76</v>
      </c>
      <c r="T452" s="54">
        <v>302081.76</v>
      </c>
      <c r="U452" s="54">
        <v>0</v>
      </c>
      <c r="V452" s="54">
        <v>0</v>
      </c>
      <c r="W452" s="54">
        <v>0</v>
      </c>
      <c r="X452" s="54">
        <v>0</v>
      </c>
    </row>
    <row r="453" spans="1:24" ht="303.60000000000002">
      <c r="A453" s="41">
        <v>609</v>
      </c>
      <c r="B453" s="42" t="s">
        <v>917</v>
      </c>
      <c r="C453" s="55" t="s">
        <v>657</v>
      </c>
      <c r="D453" s="71" t="s">
        <v>1046</v>
      </c>
      <c r="E453" s="153" t="s">
        <v>1076</v>
      </c>
      <c r="F453" s="46" t="s">
        <v>1077</v>
      </c>
      <c r="G453" s="47" t="s">
        <v>1078</v>
      </c>
      <c r="H453" s="46" t="s">
        <v>1079</v>
      </c>
      <c r="I453" s="46" t="s">
        <v>1080</v>
      </c>
      <c r="J453" s="49">
        <v>40179</v>
      </c>
      <c r="K453" s="165" t="s">
        <v>936</v>
      </c>
      <c r="L453" s="46" t="s">
        <v>1081</v>
      </c>
      <c r="M453" s="49">
        <v>40186</v>
      </c>
      <c r="N453" s="51" t="s">
        <v>505</v>
      </c>
      <c r="O453" s="51" t="s">
        <v>50</v>
      </c>
      <c r="P453" s="51" t="s">
        <v>1084</v>
      </c>
      <c r="Q453" s="70" t="s">
        <v>1083</v>
      </c>
      <c r="R453" s="53" t="s">
        <v>39</v>
      </c>
      <c r="S453" s="54">
        <v>0</v>
      </c>
      <c r="T453" s="54">
        <v>0</v>
      </c>
      <c r="U453" s="54">
        <v>3726</v>
      </c>
      <c r="V453" s="54">
        <v>3092.36</v>
      </c>
      <c r="W453" s="54">
        <v>3726</v>
      </c>
      <c r="X453" s="54">
        <v>0</v>
      </c>
    </row>
    <row r="454" spans="1:24" ht="303.60000000000002">
      <c r="A454" s="41">
        <v>609</v>
      </c>
      <c r="B454" s="42" t="s">
        <v>917</v>
      </c>
      <c r="C454" s="55" t="s">
        <v>657</v>
      </c>
      <c r="D454" s="71" t="s">
        <v>1046</v>
      </c>
      <c r="E454" s="153" t="s">
        <v>1076</v>
      </c>
      <c r="F454" s="46" t="s">
        <v>1077</v>
      </c>
      <c r="G454" s="47" t="s">
        <v>1078</v>
      </c>
      <c r="H454" s="46" t="s">
        <v>1079</v>
      </c>
      <c r="I454" s="46" t="s">
        <v>1080</v>
      </c>
      <c r="J454" s="49">
        <v>40179</v>
      </c>
      <c r="K454" s="165" t="s">
        <v>936</v>
      </c>
      <c r="L454" s="46" t="s">
        <v>1081</v>
      </c>
      <c r="M454" s="49">
        <v>40186</v>
      </c>
      <c r="N454" s="51" t="s">
        <v>505</v>
      </c>
      <c r="O454" s="51" t="s">
        <v>50</v>
      </c>
      <c r="P454" s="51" t="s">
        <v>1084</v>
      </c>
      <c r="Q454" s="70" t="s">
        <v>1083</v>
      </c>
      <c r="R454" s="53" t="s">
        <v>667</v>
      </c>
      <c r="S454" s="54">
        <v>0</v>
      </c>
      <c r="T454" s="54">
        <v>0</v>
      </c>
      <c r="U454" s="54">
        <v>276413.8</v>
      </c>
      <c r="V454" s="54">
        <v>229423.67</v>
      </c>
      <c r="W454" s="54">
        <v>276413.8</v>
      </c>
      <c r="X454" s="54">
        <v>0</v>
      </c>
    </row>
    <row r="455" spans="1:24" ht="303.60000000000002">
      <c r="A455" s="41">
        <v>609</v>
      </c>
      <c r="B455" s="42" t="s">
        <v>917</v>
      </c>
      <c r="C455" s="55" t="s">
        <v>657</v>
      </c>
      <c r="D455" s="71" t="s">
        <v>1046</v>
      </c>
      <c r="E455" s="57" t="s">
        <v>1085</v>
      </c>
      <c r="F455" s="46" t="s">
        <v>1086</v>
      </c>
      <c r="G455" s="47">
        <v>34841</v>
      </c>
      <c r="H455" s="46" t="s">
        <v>1079</v>
      </c>
      <c r="I455" s="46" t="s">
        <v>1190</v>
      </c>
      <c r="J455" s="49">
        <v>40179</v>
      </c>
      <c r="K455" s="165" t="s">
        <v>936</v>
      </c>
      <c r="L455" s="46" t="s">
        <v>1087</v>
      </c>
      <c r="M455" s="49">
        <v>40186</v>
      </c>
      <c r="N455" s="51" t="s">
        <v>505</v>
      </c>
      <c r="O455" s="51" t="s">
        <v>50</v>
      </c>
      <c r="P455" s="51" t="s">
        <v>1088</v>
      </c>
      <c r="Q455" s="52" t="s">
        <v>1089</v>
      </c>
      <c r="R455" s="53" t="s">
        <v>667</v>
      </c>
      <c r="S455" s="54">
        <v>177023.59</v>
      </c>
      <c r="T455" s="54">
        <v>177020.43</v>
      </c>
      <c r="U455" s="54">
        <v>168353.5</v>
      </c>
      <c r="V455" s="54">
        <v>168938.6</v>
      </c>
      <c r="W455" s="54">
        <v>169829.3</v>
      </c>
      <c r="X455" s="54">
        <v>0</v>
      </c>
    </row>
    <row r="456" spans="1:24" ht="303.60000000000002">
      <c r="A456" s="41">
        <v>609</v>
      </c>
      <c r="B456" s="42" t="s">
        <v>917</v>
      </c>
      <c r="C456" s="55" t="s">
        <v>657</v>
      </c>
      <c r="D456" s="71" t="s">
        <v>1046</v>
      </c>
      <c r="E456" s="57" t="s">
        <v>1085</v>
      </c>
      <c r="F456" s="46" t="s">
        <v>1090</v>
      </c>
      <c r="G456" s="47">
        <v>34841</v>
      </c>
      <c r="H456" s="46" t="s">
        <v>1079</v>
      </c>
      <c r="I456" s="46" t="s">
        <v>1091</v>
      </c>
      <c r="J456" s="49">
        <v>40179</v>
      </c>
      <c r="K456" s="165" t="s">
        <v>936</v>
      </c>
      <c r="L456" s="46" t="s">
        <v>1092</v>
      </c>
      <c r="M456" s="49">
        <v>40186</v>
      </c>
      <c r="N456" s="51" t="s">
        <v>505</v>
      </c>
      <c r="O456" s="51" t="s">
        <v>50</v>
      </c>
      <c r="P456" s="51" t="s">
        <v>1093</v>
      </c>
      <c r="Q456" s="52" t="s">
        <v>1094</v>
      </c>
      <c r="R456" s="53" t="s">
        <v>667</v>
      </c>
      <c r="S456" s="54">
        <v>117210.93</v>
      </c>
      <c r="T456" s="54">
        <v>117210.63</v>
      </c>
      <c r="U456" s="54">
        <v>107715.28</v>
      </c>
      <c r="V456" s="54">
        <v>93066</v>
      </c>
      <c r="W456" s="54">
        <v>107715.28</v>
      </c>
      <c r="X456" s="54">
        <v>0</v>
      </c>
    </row>
    <row r="457" spans="1:24" ht="303.60000000000002">
      <c r="A457" s="41">
        <v>609</v>
      </c>
      <c r="B457" s="42" t="s">
        <v>917</v>
      </c>
      <c r="C457" s="55" t="s">
        <v>657</v>
      </c>
      <c r="D457" s="71" t="s">
        <v>1046</v>
      </c>
      <c r="E457" s="57" t="s">
        <v>1062</v>
      </c>
      <c r="F457" s="46" t="s">
        <v>1095</v>
      </c>
      <c r="G457" s="47">
        <v>34715</v>
      </c>
      <c r="H457" s="46" t="s">
        <v>1096</v>
      </c>
      <c r="I457" s="47" t="s">
        <v>1097</v>
      </c>
      <c r="J457" s="47" t="s">
        <v>1098</v>
      </c>
      <c r="K457" s="165" t="s">
        <v>936</v>
      </c>
      <c r="L457" s="46" t="s">
        <v>1099</v>
      </c>
      <c r="M457" s="49">
        <v>40186</v>
      </c>
      <c r="N457" s="51" t="s">
        <v>505</v>
      </c>
      <c r="O457" s="51" t="s">
        <v>50</v>
      </c>
      <c r="P457" s="51" t="s">
        <v>1100</v>
      </c>
      <c r="Q457" s="52" t="s">
        <v>1101</v>
      </c>
      <c r="R457" s="53" t="s">
        <v>39</v>
      </c>
      <c r="S457" s="54">
        <v>5032.6400000000003</v>
      </c>
      <c r="T457" s="54">
        <v>5032.6400000000003</v>
      </c>
      <c r="U457" s="54">
        <v>0</v>
      </c>
      <c r="V457" s="54">
        <v>0</v>
      </c>
      <c r="W457" s="54">
        <v>0</v>
      </c>
      <c r="X457" s="54">
        <v>0</v>
      </c>
    </row>
    <row r="458" spans="1:24" ht="303.60000000000002">
      <c r="A458" s="41">
        <v>609</v>
      </c>
      <c r="B458" s="42" t="s">
        <v>917</v>
      </c>
      <c r="C458" s="55" t="s">
        <v>657</v>
      </c>
      <c r="D458" s="71" t="s">
        <v>1046</v>
      </c>
      <c r="E458" s="57" t="s">
        <v>1062</v>
      </c>
      <c r="F458" s="46" t="s">
        <v>1095</v>
      </c>
      <c r="G458" s="47">
        <v>34715</v>
      </c>
      <c r="H458" s="46" t="s">
        <v>1096</v>
      </c>
      <c r="I458" s="47" t="s">
        <v>1097</v>
      </c>
      <c r="J458" s="47" t="s">
        <v>1098</v>
      </c>
      <c r="K458" s="165" t="s">
        <v>936</v>
      </c>
      <c r="L458" s="46" t="s">
        <v>1099</v>
      </c>
      <c r="M458" s="49">
        <v>40186</v>
      </c>
      <c r="N458" s="51" t="s">
        <v>505</v>
      </c>
      <c r="O458" s="51" t="s">
        <v>50</v>
      </c>
      <c r="P458" s="51" t="s">
        <v>1100</v>
      </c>
      <c r="Q458" s="52" t="s">
        <v>1101</v>
      </c>
      <c r="R458" s="53" t="s">
        <v>667</v>
      </c>
      <c r="S458" s="54">
        <v>354675.36</v>
      </c>
      <c r="T458" s="54">
        <v>354675.36</v>
      </c>
      <c r="U458" s="54">
        <v>0</v>
      </c>
      <c r="V458" s="54">
        <v>0</v>
      </c>
      <c r="W458" s="54">
        <v>0</v>
      </c>
      <c r="X458" s="54">
        <v>0</v>
      </c>
    </row>
    <row r="459" spans="1:24" ht="303.60000000000002">
      <c r="A459" s="41">
        <v>609</v>
      </c>
      <c r="B459" s="42" t="s">
        <v>917</v>
      </c>
      <c r="C459" s="55" t="s">
        <v>657</v>
      </c>
      <c r="D459" s="71" t="s">
        <v>1046</v>
      </c>
      <c r="E459" s="57" t="s">
        <v>1062</v>
      </c>
      <c r="F459" s="46" t="s">
        <v>1095</v>
      </c>
      <c r="G459" s="47">
        <v>34715</v>
      </c>
      <c r="H459" s="46" t="s">
        <v>1096</v>
      </c>
      <c r="I459" s="47" t="s">
        <v>1097</v>
      </c>
      <c r="J459" s="47" t="s">
        <v>1098</v>
      </c>
      <c r="K459" s="165" t="s">
        <v>936</v>
      </c>
      <c r="L459" s="46" t="s">
        <v>1099</v>
      </c>
      <c r="M459" s="49">
        <v>40186</v>
      </c>
      <c r="N459" s="51" t="s">
        <v>505</v>
      </c>
      <c r="O459" s="51" t="s">
        <v>50</v>
      </c>
      <c r="P459" s="51" t="s">
        <v>1102</v>
      </c>
      <c r="Q459" s="52" t="s">
        <v>1103</v>
      </c>
      <c r="R459" s="53" t="s">
        <v>39</v>
      </c>
      <c r="S459" s="54">
        <v>0</v>
      </c>
      <c r="T459" s="54">
        <v>0</v>
      </c>
      <c r="U459" s="54">
        <v>5247.67</v>
      </c>
      <c r="V459" s="54">
        <v>4591.67</v>
      </c>
      <c r="W459" s="54">
        <v>5329.67</v>
      </c>
      <c r="X459" s="54">
        <v>0</v>
      </c>
    </row>
    <row r="460" spans="1:24" ht="303.60000000000002">
      <c r="A460" s="41">
        <v>609</v>
      </c>
      <c r="B460" s="42" t="s">
        <v>917</v>
      </c>
      <c r="C460" s="55" t="s">
        <v>657</v>
      </c>
      <c r="D460" s="71" t="s">
        <v>1046</v>
      </c>
      <c r="E460" s="57" t="s">
        <v>1062</v>
      </c>
      <c r="F460" s="46" t="s">
        <v>1095</v>
      </c>
      <c r="G460" s="47">
        <v>34715</v>
      </c>
      <c r="H460" s="46" t="s">
        <v>1096</v>
      </c>
      <c r="I460" s="47" t="s">
        <v>1097</v>
      </c>
      <c r="J460" s="47" t="s">
        <v>1098</v>
      </c>
      <c r="K460" s="165" t="s">
        <v>936</v>
      </c>
      <c r="L460" s="46" t="s">
        <v>1099</v>
      </c>
      <c r="M460" s="49">
        <v>40186</v>
      </c>
      <c r="N460" s="51" t="s">
        <v>505</v>
      </c>
      <c r="O460" s="51" t="s">
        <v>50</v>
      </c>
      <c r="P460" s="51" t="s">
        <v>1102</v>
      </c>
      <c r="Q460" s="52" t="s">
        <v>1103</v>
      </c>
      <c r="R460" s="53" t="s">
        <v>667</v>
      </c>
      <c r="S460" s="54">
        <v>0</v>
      </c>
      <c r="T460" s="54">
        <v>0</v>
      </c>
      <c r="U460" s="54">
        <v>341452.67</v>
      </c>
      <c r="V460" s="54">
        <v>297123.71000000002</v>
      </c>
      <c r="W460" s="54">
        <v>344818.67</v>
      </c>
      <c r="X460" s="54">
        <v>0</v>
      </c>
    </row>
    <row r="461" spans="1:24" ht="303.60000000000002">
      <c r="A461" s="41">
        <v>609</v>
      </c>
      <c r="B461" s="42" t="s">
        <v>917</v>
      </c>
      <c r="C461" s="55" t="s">
        <v>657</v>
      </c>
      <c r="D461" s="71" t="s">
        <v>1046</v>
      </c>
      <c r="E461" s="57" t="s">
        <v>1062</v>
      </c>
      <c r="F461" s="46" t="s">
        <v>1104</v>
      </c>
      <c r="G461" s="47">
        <v>34715</v>
      </c>
      <c r="H461" s="46" t="s">
        <v>1096</v>
      </c>
      <c r="I461" s="47" t="s">
        <v>1105</v>
      </c>
      <c r="J461" s="47" t="s">
        <v>1098</v>
      </c>
      <c r="K461" s="165" t="s">
        <v>936</v>
      </c>
      <c r="L461" s="46" t="s">
        <v>1099</v>
      </c>
      <c r="M461" s="49">
        <v>40186</v>
      </c>
      <c r="N461" s="51" t="s">
        <v>505</v>
      </c>
      <c r="O461" s="51" t="s">
        <v>50</v>
      </c>
      <c r="P461" s="51" t="s">
        <v>1100</v>
      </c>
      <c r="Q461" s="52" t="s">
        <v>1101</v>
      </c>
      <c r="R461" s="53" t="s">
        <v>39</v>
      </c>
      <c r="S461" s="54">
        <v>2.33</v>
      </c>
      <c r="T461" s="54">
        <v>2.33</v>
      </c>
      <c r="U461" s="54">
        <v>0</v>
      </c>
      <c r="V461" s="54">
        <v>0</v>
      </c>
      <c r="W461" s="54">
        <v>0</v>
      </c>
      <c r="X461" s="54">
        <v>0</v>
      </c>
    </row>
    <row r="462" spans="1:24" ht="303.60000000000002">
      <c r="A462" s="41">
        <v>609</v>
      </c>
      <c r="B462" s="42" t="s">
        <v>917</v>
      </c>
      <c r="C462" s="55" t="s">
        <v>657</v>
      </c>
      <c r="D462" s="71" t="s">
        <v>1046</v>
      </c>
      <c r="E462" s="57" t="s">
        <v>1062</v>
      </c>
      <c r="F462" s="46" t="s">
        <v>1104</v>
      </c>
      <c r="G462" s="47">
        <v>34715</v>
      </c>
      <c r="H462" s="46" t="s">
        <v>1096</v>
      </c>
      <c r="I462" s="47" t="s">
        <v>1105</v>
      </c>
      <c r="J462" s="47" t="s">
        <v>1098</v>
      </c>
      <c r="K462" s="165" t="s">
        <v>936</v>
      </c>
      <c r="L462" s="46" t="s">
        <v>1099</v>
      </c>
      <c r="M462" s="49">
        <v>40186</v>
      </c>
      <c r="N462" s="51" t="s">
        <v>505</v>
      </c>
      <c r="O462" s="51" t="s">
        <v>50</v>
      </c>
      <c r="P462" s="51" t="s">
        <v>1100</v>
      </c>
      <c r="Q462" s="52" t="s">
        <v>1101</v>
      </c>
      <c r="R462" s="53" t="s">
        <v>667</v>
      </c>
      <c r="S462" s="54">
        <v>147.66999999999999</v>
      </c>
      <c r="T462" s="54">
        <v>147.66999999999999</v>
      </c>
      <c r="U462" s="54">
        <v>0</v>
      </c>
      <c r="V462" s="54">
        <v>0</v>
      </c>
      <c r="W462" s="54">
        <v>0</v>
      </c>
      <c r="X462" s="54">
        <v>0</v>
      </c>
    </row>
    <row r="463" spans="1:24" ht="303.60000000000002">
      <c r="A463" s="41">
        <v>609</v>
      </c>
      <c r="B463" s="42" t="s">
        <v>917</v>
      </c>
      <c r="C463" s="55" t="s">
        <v>657</v>
      </c>
      <c r="D463" s="71" t="s">
        <v>1046</v>
      </c>
      <c r="E463" s="57" t="s">
        <v>1062</v>
      </c>
      <c r="F463" s="46" t="s">
        <v>1104</v>
      </c>
      <c r="G463" s="47">
        <v>34715</v>
      </c>
      <c r="H463" s="46" t="s">
        <v>1096</v>
      </c>
      <c r="I463" s="47" t="s">
        <v>1105</v>
      </c>
      <c r="J463" s="47" t="s">
        <v>1098</v>
      </c>
      <c r="K463" s="165" t="s">
        <v>936</v>
      </c>
      <c r="L463" s="46" t="s">
        <v>1099</v>
      </c>
      <c r="M463" s="49">
        <v>40186</v>
      </c>
      <c r="N463" s="51" t="s">
        <v>505</v>
      </c>
      <c r="O463" s="51" t="s">
        <v>50</v>
      </c>
      <c r="P463" s="51" t="s">
        <v>1102</v>
      </c>
      <c r="Q463" s="52" t="s">
        <v>1103</v>
      </c>
      <c r="R463" s="53" t="s">
        <v>39</v>
      </c>
      <c r="S463" s="54">
        <v>0</v>
      </c>
      <c r="T463" s="54">
        <v>0</v>
      </c>
      <c r="U463" s="54">
        <v>2.33</v>
      </c>
      <c r="V463" s="54">
        <v>2.33</v>
      </c>
      <c r="W463" s="54">
        <v>2.33</v>
      </c>
      <c r="X463" s="54">
        <v>0</v>
      </c>
    </row>
    <row r="464" spans="1:24" ht="303.60000000000002">
      <c r="A464" s="41">
        <v>609</v>
      </c>
      <c r="B464" s="42" t="s">
        <v>917</v>
      </c>
      <c r="C464" s="55" t="s">
        <v>657</v>
      </c>
      <c r="D464" s="71" t="s">
        <v>1046</v>
      </c>
      <c r="E464" s="57" t="s">
        <v>1062</v>
      </c>
      <c r="F464" s="46" t="s">
        <v>1104</v>
      </c>
      <c r="G464" s="47">
        <v>34715</v>
      </c>
      <c r="H464" s="46" t="s">
        <v>1096</v>
      </c>
      <c r="I464" s="47" t="s">
        <v>1105</v>
      </c>
      <c r="J464" s="47" t="s">
        <v>1098</v>
      </c>
      <c r="K464" s="165" t="s">
        <v>936</v>
      </c>
      <c r="L464" s="46" t="s">
        <v>1099</v>
      </c>
      <c r="M464" s="49">
        <v>40186</v>
      </c>
      <c r="N464" s="51" t="s">
        <v>505</v>
      </c>
      <c r="O464" s="51" t="s">
        <v>50</v>
      </c>
      <c r="P464" s="51" t="s">
        <v>1102</v>
      </c>
      <c r="Q464" s="52" t="s">
        <v>1103</v>
      </c>
      <c r="R464" s="53" t="s">
        <v>667</v>
      </c>
      <c r="S464" s="54">
        <v>0</v>
      </c>
      <c r="T464" s="54">
        <v>0</v>
      </c>
      <c r="U464" s="54">
        <v>147.66999999999999</v>
      </c>
      <c r="V464" s="54">
        <v>147.66999999999999</v>
      </c>
      <c r="W464" s="54">
        <v>147.66999999999999</v>
      </c>
      <c r="X464" s="54">
        <v>0</v>
      </c>
    </row>
    <row r="465" spans="1:24" ht="303.60000000000002">
      <c r="A465" s="41">
        <v>609</v>
      </c>
      <c r="B465" s="42" t="s">
        <v>917</v>
      </c>
      <c r="C465" s="55" t="s">
        <v>657</v>
      </c>
      <c r="D465" s="71" t="s">
        <v>1046</v>
      </c>
      <c r="E465" s="57" t="s">
        <v>1106</v>
      </c>
      <c r="F465" s="46" t="s">
        <v>1107</v>
      </c>
      <c r="G465" s="47">
        <v>33542</v>
      </c>
      <c r="H465" s="46" t="s">
        <v>1108</v>
      </c>
      <c r="I465" s="47" t="s">
        <v>1109</v>
      </c>
      <c r="J465" s="47" t="s">
        <v>1098</v>
      </c>
      <c r="K465" s="165" t="s">
        <v>936</v>
      </c>
      <c r="L465" s="46" t="s">
        <v>1110</v>
      </c>
      <c r="M465" s="49">
        <v>40186</v>
      </c>
      <c r="N465" s="51" t="s">
        <v>505</v>
      </c>
      <c r="O465" s="51" t="s">
        <v>50</v>
      </c>
      <c r="P465" s="51" t="s">
        <v>1111</v>
      </c>
      <c r="Q465" s="52" t="s">
        <v>1112</v>
      </c>
      <c r="R465" s="53" t="s">
        <v>39</v>
      </c>
      <c r="S465" s="54">
        <v>91.36</v>
      </c>
      <c r="T465" s="54">
        <v>91.36</v>
      </c>
      <c r="U465" s="54">
        <v>0</v>
      </c>
      <c r="V465" s="54">
        <v>0</v>
      </c>
      <c r="W465" s="54">
        <v>0</v>
      </c>
      <c r="X465" s="54">
        <v>0</v>
      </c>
    </row>
    <row r="466" spans="1:24" ht="303.60000000000002">
      <c r="A466" s="41">
        <v>609</v>
      </c>
      <c r="B466" s="42" t="s">
        <v>917</v>
      </c>
      <c r="C466" s="55" t="s">
        <v>657</v>
      </c>
      <c r="D466" s="71" t="s">
        <v>1046</v>
      </c>
      <c r="E466" s="57" t="s">
        <v>1106</v>
      </c>
      <c r="F466" s="46" t="s">
        <v>1107</v>
      </c>
      <c r="G466" s="47">
        <v>33542</v>
      </c>
      <c r="H466" s="46" t="s">
        <v>1108</v>
      </c>
      <c r="I466" s="47" t="s">
        <v>1109</v>
      </c>
      <c r="J466" s="47" t="s">
        <v>1098</v>
      </c>
      <c r="K466" s="165" t="s">
        <v>936</v>
      </c>
      <c r="L466" s="46" t="s">
        <v>1110</v>
      </c>
      <c r="M466" s="49">
        <v>40186</v>
      </c>
      <c r="N466" s="51" t="s">
        <v>505</v>
      </c>
      <c r="O466" s="51" t="s">
        <v>50</v>
      </c>
      <c r="P466" s="51" t="s">
        <v>1111</v>
      </c>
      <c r="Q466" s="52" t="s">
        <v>1112</v>
      </c>
      <c r="R466" s="53" t="s">
        <v>667</v>
      </c>
      <c r="S466" s="54">
        <v>6440.51</v>
      </c>
      <c r="T466" s="54">
        <v>6440.51</v>
      </c>
      <c r="U466" s="54">
        <v>0</v>
      </c>
      <c r="V466" s="54">
        <v>0</v>
      </c>
      <c r="W466" s="54">
        <v>0</v>
      </c>
      <c r="X466" s="54">
        <v>0</v>
      </c>
    </row>
    <row r="467" spans="1:24" ht="303.60000000000002">
      <c r="A467" s="41">
        <v>609</v>
      </c>
      <c r="B467" s="42" t="s">
        <v>917</v>
      </c>
      <c r="C467" s="55" t="s">
        <v>657</v>
      </c>
      <c r="D467" s="71" t="s">
        <v>1046</v>
      </c>
      <c r="E467" s="57" t="s">
        <v>1106</v>
      </c>
      <c r="F467" s="46" t="s">
        <v>1107</v>
      </c>
      <c r="G467" s="47">
        <v>33542</v>
      </c>
      <c r="H467" s="46" t="s">
        <v>1108</v>
      </c>
      <c r="I467" s="47" t="s">
        <v>1109</v>
      </c>
      <c r="J467" s="47" t="s">
        <v>1098</v>
      </c>
      <c r="K467" s="165" t="s">
        <v>936</v>
      </c>
      <c r="L467" s="46" t="s">
        <v>1110</v>
      </c>
      <c r="M467" s="49">
        <v>40186</v>
      </c>
      <c r="N467" s="51" t="s">
        <v>505</v>
      </c>
      <c r="O467" s="51" t="s">
        <v>50</v>
      </c>
      <c r="P467" s="51" t="s">
        <v>1113</v>
      </c>
      <c r="Q467" s="52" t="s">
        <v>1114</v>
      </c>
      <c r="R467" s="53" t="s">
        <v>39</v>
      </c>
      <c r="S467" s="54">
        <v>0</v>
      </c>
      <c r="T467" s="54">
        <v>0</v>
      </c>
      <c r="U467" s="54">
        <v>92</v>
      </c>
      <c r="V467" s="54">
        <v>89.2</v>
      </c>
      <c r="W467" s="54">
        <v>86.64</v>
      </c>
      <c r="X467" s="54">
        <v>0</v>
      </c>
    </row>
    <row r="468" spans="1:24" ht="303.60000000000002">
      <c r="A468" s="41">
        <v>609</v>
      </c>
      <c r="B468" s="42" t="s">
        <v>917</v>
      </c>
      <c r="C468" s="55" t="s">
        <v>657</v>
      </c>
      <c r="D468" s="71" t="s">
        <v>1046</v>
      </c>
      <c r="E468" s="57" t="s">
        <v>1106</v>
      </c>
      <c r="F468" s="46" t="s">
        <v>1107</v>
      </c>
      <c r="G468" s="47">
        <v>33542</v>
      </c>
      <c r="H468" s="46" t="s">
        <v>1108</v>
      </c>
      <c r="I468" s="47" t="s">
        <v>1109</v>
      </c>
      <c r="J468" s="47" t="s">
        <v>1098</v>
      </c>
      <c r="K468" s="165" t="s">
        <v>936</v>
      </c>
      <c r="L468" s="46" t="s">
        <v>1110</v>
      </c>
      <c r="M468" s="49">
        <v>40186</v>
      </c>
      <c r="N468" s="51" t="s">
        <v>505</v>
      </c>
      <c r="O468" s="51" t="s">
        <v>50</v>
      </c>
      <c r="P468" s="51" t="s">
        <v>1113</v>
      </c>
      <c r="Q468" s="52" t="s">
        <v>1114</v>
      </c>
      <c r="R468" s="53" t="s">
        <v>667</v>
      </c>
      <c r="S468" s="54">
        <v>0</v>
      </c>
      <c r="T468" s="54">
        <v>0</v>
      </c>
      <c r="U468" s="54">
        <v>5844.84</v>
      </c>
      <c r="V468" s="54">
        <v>5665.73</v>
      </c>
      <c r="W468" s="54">
        <v>5502.91</v>
      </c>
      <c r="X468" s="54">
        <v>0</v>
      </c>
    </row>
    <row r="469" spans="1:24" ht="303.60000000000002">
      <c r="A469" s="41">
        <v>609</v>
      </c>
      <c r="B469" s="42" t="s">
        <v>917</v>
      </c>
      <c r="C469" s="55" t="s">
        <v>657</v>
      </c>
      <c r="D469" s="71" t="s">
        <v>1046</v>
      </c>
      <c r="E469" s="25" t="s">
        <v>918</v>
      </c>
      <c r="F469" s="60" t="s">
        <v>1115</v>
      </c>
      <c r="G469" s="59">
        <v>39814</v>
      </c>
      <c r="H469" s="46" t="s">
        <v>1096</v>
      </c>
      <c r="I469" s="47" t="s">
        <v>1097</v>
      </c>
      <c r="J469" s="47" t="s">
        <v>1098</v>
      </c>
      <c r="K469" s="165" t="s">
        <v>936</v>
      </c>
      <c r="L469" s="46" t="s">
        <v>1116</v>
      </c>
      <c r="M469" s="49">
        <v>40186</v>
      </c>
      <c r="N469" s="51" t="s">
        <v>505</v>
      </c>
      <c r="O469" s="51" t="s">
        <v>50</v>
      </c>
      <c r="P469" s="51" t="s">
        <v>1117</v>
      </c>
      <c r="Q469" s="52" t="s">
        <v>1118</v>
      </c>
      <c r="R469" s="53" t="s">
        <v>39</v>
      </c>
      <c r="S469" s="54">
        <v>3668.5</v>
      </c>
      <c r="T469" s="54">
        <v>3668.5</v>
      </c>
      <c r="U469" s="54">
        <v>0</v>
      </c>
      <c r="V469" s="54">
        <v>0</v>
      </c>
      <c r="W469" s="54">
        <v>0</v>
      </c>
      <c r="X469" s="54">
        <v>0</v>
      </c>
    </row>
    <row r="470" spans="1:24" ht="303.60000000000002">
      <c r="A470" s="41">
        <v>609</v>
      </c>
      <c r="B470" s="42" t="s">
        <v>917</v>
      </c>
      <c r="C470" s="55" t="s">
        <v>657</v>
      </c>
      <c r="D470" s="71" t="s">
        <v>1046</v>
      </c>
      <c r="E470" s="25" t="s">
        <v>918</v>
      </c>
      <c r="F470" s="60" t="s">
        <v>1115</v>
      </c>
      <c r="G470" s="59">
        <v>39814</v>
      </c>
      <c r="H470" s="46" t="s">
        <v>1096</v>
      </c>
      <c r="I470" s="47" t="s">
        <v>1097</v>
      </c>
      <c r="J470" s="47" t="s">
        <v>1098</v>
      </c>
      <c r="K470" s="165" t="s">
        <v>936</v>
      </c>
      <c r="L470" s="46" t="s">
        <v>1116</v>
      </c>
      <c r="M470" s="49">
        <v>40186</v>
      </c>
      <c r="N470" s="51" t="s">
        <v>505</v>
      </c>
      <c r="O470" s="51" t="s">
        <v>50</v>
      </c>
      <c r="P470" s="51" t="s">
        <v>1117</v>
      </c>
      <c r="Q470" s="52" t="s">
        <v>1118</v>
      </c>
      <c r="R470" s="53" t="s">
        <v>667</v>
      </c>
      <c r="S470" s="54">
        <v>265659.5</v>
      </c>
      <c r="T470" s="54">
        <v>265659.5</v>
      </c>
      <c r="U470" s="54">
        <v>0</v>
      </c>
      <c r="V470" s="54">
        <v>0</v>
      </c>
      <c r="W470" s="54">
        <v>0</v>
      </c>
      <c r="X470" s="54">
        <v>0</v>
      </c>
    </row>
    <row r="471" spans="1:24" ht="303.60000000000002">
      <c r="A471" s="41">
        <v>609</v>
      </c>
      <c r="B471" s="42" t="s">
        <v>917</v>
      </c>
      <c r="C471" s="55" t="s">
        <v>657</v>
      </c>
      <c r="D471" s="71" t="s">
        <v>1046</v>
      </c>
      <c r="E471" s="25" t="s">
        <v>918</v>
      </c>
      <c r="F471" s="60" t="s">
        <v>1115</v>
      </c>
      <c r="G471" s="59">
        <v>39814</v>
      </c>
      <c r="H471" s="46" t="s">
        <v>1096</v>
      </c>
      <c r="I471" s="47" t="s">
        <v>1097</v>
      </c>
      <c r="J471" s="47" t="s">
        <v>1098</v>
      </c>
      <c r="K471" s="165" t="s">
        <v>936</v>
      </c>
      <c r="L471" s="46" t="s">
        <v>1116</v>
      </c>
      <c r="M471" s="49">
        <v>40186</v>
      </c>
      <c r="N471" s="51" t="s">
        <v>505</v>
      </c>
      <c r="O471" s="51" t="s">
        <v>50</v>
      </c>
      <c r="P471" s="51" t="s">
        <v>1119</v>
      </c>
      <c r="Q471" s="52" t="s">
        <v>1120</v>
      </c>
      <c r="R471" s="53" t="s">
        <v>39</v>
      </c>
      <c r="S471" s="54">
        <v>0</v>
      </c>
      <c r="T471" s="54">
        <v>0</v>
      </c>
      <c r="U471" s="54">
        <v>3480</v>
      </c>
      <c r="V471" s="54">
        <v>2885</v>
      </c>
      <c r="W471" s="54">
        <v>3390</v>
      </c>
      <c r="X471" s="54">
        <v>0</v>
      </c>
    </row>
    <row r="472" spans="1:24" ht="303.60000000000002">
      <c r="A472" s="41">
        <v>609</v>
      </c>
      <c r="B472" s="42" t="s">
        <v>917</v>
      </c>
      <c r="C472" s="55" t="s">
        <v>657</v>
      </c>
      <c r="D472" s="71" t="s">
        <v>1046</v>
      </c>
      <c r="E472" s="25" t="s">
        <v>918</v>
      </c>
      <c r="F472" s="60" t="s">
        <v>1115</v>
      </c>
      <c r="G472" s="59">
        <v>39814</v>
      </c>
      <c r="H472" s="46" t="s">
        <v>1096</v>
      </c>
      <c r="I472" s="47" t="s">
        <v>1121</v>
      </c>
      <c r="J472" s="47" t="s">
        <v>1098</v>
      </c>
      <c r="K472" s="165" t="s">
        <v>936</v>
      </c>
      <c r="L472" s="46" t="s">
        <v>1116</v>
      </c>
      <c r="M472" s="49">
        <v>40186</v>
      </c>
      <c r="N472" s="51" t="s">
        <v>505</v>
      </c>
      <c r="O472" s="51" t="s">
        <v>50</v>
      </c>
      <c r="P472" s="51" t="s">
        <v>1119</v>
      </c>
      <c r="Q472" s="52" t="s">
        <v>1120</v>
      </c>
      <c r="R472" s="53" t="s">
        <v>667</v>
      </c>
      <c r="S472" s="54">
        <v>0</v>
      </c>
      <c r="T472" s="54">
        <v>0</v>
      </c>
      <c r="U472" s="54">
        <v>249588.12</v>
      </c>
      <c r="V472" s="54">
        <v>206927.87</v>
      </c>
      <c r="W472" s="54">
        <v>243145.94</v>
      </c>
      <c r="X472" s="54">
        <v>0</v>
      </c>
    </row>
    <row r="473" spans="1:24" ht="303.60000000000002">
      <c r="A473" s="41">
        <v>609</v>
      </c>
      <c r="B473" s="42" t="s">
        <v>917</v>
      </c>
      <c r="C473" s="55" t="s">
        <v>657</v>
      </c>
      <c r="D473" s="71" t="s">
        <v>1046</v>
      </c>
      <c r="E473" s="57" t="s">
        <v>1062</v>
      </c>
      <c r="F473" s="46" t="s">
        <v>1122</v>
      </c>
      <c r="G473" s="47">
        <v>34715</v>
      </c>
      <c r="H473" s="46" t="s">
        <v>1123</v>
      </c>
      <c r="I473" s="47" t="s">
        <v>1121</v>
      </c>
      <c r="J473" s="47" t="s">
        <v>1070</v>
      </c>
      <c r="K473" s="165" t="s">
        <v>936</v>
      </c>
      <c r="L473" s="46" t="s">
        <v>1124</v>
      </c>
      <c r="M473" s="49">
        <v>40186</v>
      </c>
      <c r="N473" s="51" t="s">
        <v>505</v>
      </c>
      <c r="O473" s="51" t="s">
        <v>50</v>
      </c>
      <c r="P473" s="51" t="s">
        <v>1125</v>
      </c>
      <c r="Q473" s="70" t="s">
        <v>1126</v>
      </c>
      <c r="R473" s="53" t="s">
        <v>39</v>
      </c>
      <c r="S473" s="54">
        <v>7.63</v>
      </c>
      <c r="T473" s="54">
        <v>7.62</v>
      </c>
      <c r="U473" s="54">
        <v>0</v>
      </c>
      <c r="V473" s="54">
        <v>0</v>
      </c>
      <c r="W473" s="54">
        <v>0</v>
      </c>
      <c r="X473" s="54">
        <v>0</v>
      </c>
    </row>
    <row r="474" spans="1:24" ht="303.60000000000002">
      <c r="A474" s="41">
        <v>609</v>
      </c>
      <c r="B474" s="42" t="s">
        <v>917</v>
      </c>
      <c r="C474" s="55" t="s">
        <v>657</v>
      </c>
      <c r="D474" s="71" t="s">
        <v>1046</v>
      </c>
      <c r="E474" s="57" t="s">
        <v>1062</v>
      </c>
      <c r="F474" s="46" t="s">
        <v>1122</v>
      </c>
      <c r="G474" s="47">
        <v>34715</v>
      </c>
      <c r="H474" s="46" t="s">
        <v>1123</v>
      </c>
      <c r="I474" s="47" t="s">
        <v>1121</v>
      </c>
      <c r="J474" s="47" t="s">
        <v>1070</v>
      </c>
      <c r="K474" s="165" t="s">
        <v>936</v>
      </c>
      <c r="L474" s="46" t="s">
        <v>1124</v>
      </c>
      <c r="M474" s="49">
        <v>40186</v>
      </c>
      <c r="N474" s="51" t="s">
        <v>505</v>
      </c>
      <c r="O474" s="51" t="s">
        <v>50</v>
      </c>
      <c r="P474" s="51" t="s">
        <v>1125</v>
      </c>
      <c r="Q474" s="70" t="s">
        <v>1126</v>
      </c>
      <c r="R474" s="53" t="s">
        <v>667</v>
      </c>
      <c r="S474" s="54">
        <v>573.32000000000005</v>
      </c>
      <c r="T474" s="54">
        <v>573.32000000000005</v>
      </c>
      <c r="U474" s="54">
        <v>0</v>
      </c>
      <c r="V474" s="54">
        <v>0</v>
      </c>
      <c r="W474" s="54">
        <v>0</v>
      </c>
      <c r="X474" s="54">
        <v>0</v>
      </c>
    </row>
    <row r="475" spans="1:24" ht="303.60000000000002">
      <c r="A475" s="41">
        <v>609</v>
      </c>
      <c r="B475" s="42" t="s">
        <v>917</v>
      </c>
      <c r="C475" s="55" t="s">
        <v>657</v>
      </c>
      <c r="D475" s="71" t="s">
        <v>1046</v>
      </c>
      <c r="E475" s="57" t="s">
        <v>1062</v>
      </c>
      <c r="F475" s="46" t="s">
        <v>1122</v>
      </c>
      <c r="G475" s="47">
        <v>34715</v>
      </c>
      <c r="H475" s="46" t="s">
        <v>1123</v>
      </c>
      <c r="I475" s="47" t="s">
        <v>1121</v>
      </c>
      <c r="J475" s="47" t="s">
        <v>1070</v>
      </c>
      <c r="K475" s="165" t="s">
        <v>936</v>
      </c>
      <c r="L475" s="46" t="s">
        <v>1124</v>
      </c>
      <c r="M475" s="49">
        <v>40186</v>
      </c>
      <c r="N475" s="51" t="s">
        <v>505</v>
      </c>
      <c r="O475" s="51" t="s">
        <v>50</v>
      </c>
      <c r="P475" s="51" t="s">
        <v>1127</v>
      </c>
      <c r="Q475" s="70" t="s">
        <v>1128</v>
      </c>
      <c r="R475" s="53" t="s">
        <v>39</v>
      </c>
      <c r="S475" s="54">
        <v>0</v>
      </c>
      <c r="T475" s="54">
        <v>0</v>
      </c>
      <c r="U475" s="54">
        <v>7.41</v>
      </c>
      <c r="V475" s="54">
        <v>7.41</v>
      </c>
      <c r="W475" s="54">
        <v>7.41</v>
      </c>
      <c r="X475" s="54">
        <v>0</v>
      </c>
    </row>
    <row r="476" spans="1:24" ht="303.60000000000002">
      <c r="A476" s="41">
        <v>609</v>
      </c>
      <c r="B476" s="42" t="s">
        <v>917</v>
      </c>
      <c r="C476" s="55" t="s">
        <v>657</v>
      </c>
      <c r="D476" s="71" t="s">
        <v>1046</v>
      </c>
      <c r="E476" s="57" t="s">
        <v>1062</v>
      </c>
      <c r="F476" s="46" t="s">
        <v>1122</v>
      </c>
      <c r="G476" s="47">
        <v>34715</v>
      </c>
      <c r="H476" s="46" t="s">
        <v>1123</v>
      </c>
      <c r="I476" s="47" t="s">
        <v>1121</v>
      </c>
      <c r="J476" s="47" t="s">
        <v>1070</v>
      </c>
      <c r="K476" s="165" t="s">
        <v>936</v>
      </c>
      <c r="L476" s="46" t="s">
        <v>1124</v>
      </c>
      <c r="M476" s="49">
        <v>40186</v>
      </c>
      <c r="N476" s="51" t="s">
        <v>505</v>
      </c>
      <c r="O476" s="51" t="s">
        <v>50</v>
      </c>
      <c r="P476" s="51" t="s">
        <v>1127</v>
      </c>
      <c r="Q476" s="70" t="s">
        <v>1128</v>
      </c>
      <c r="R476" s="53" t="s">
        <v>667</v>
      </c>
      <c r="S476" s="54">
        <v>0</v>
      </c>
      <c r="T476" s="54">
        <v>0</v>
      </c>
      <c r="U476" s="54">
        <v>548.99</v>
      </c>
      <c r="V476" s="54">
        <v>548.99</v>
      </c>
      <c r="W476" s="54">
        <v>548.99</v>
      </c>
      <c r="X476" s="54">
        <v>0</v>
      </c>
    </row>
    <row r="477" spans="1:24" ht="303.60000000000002">
      <c r="A477" s="41">
        <v>609</v>
      </c>
      <c r="B477" s="42" t="s">
        <v>917</v>
      </c>
      <c r="C477" s="55" t="s">
        <v>657</v>
      </c>
      <c r="D477" s="71" t="s">
        <v>1046</v>
      </c>
      <c r="E477" s="57" t="s">
        <v>1129</v>
      </c>
      <c r="F477" s="46" t="s">
        <v>941</v>
      </c>
      <c r="G477" s="47">
        <v>36360</v>
      </c>
      <c r="H477" s="46" t="s">
        <v>1130</v>
      </c>
      <c r="I477" s="46" t="s">
        <v>1131</v>
      </c>
      <c r="J477" s="47" t="s">
        <v>1132</v>
      </c>
      <c r="K477" s="165" t="s">
        <v>936</v>
      </c>
      <c r="L477" s="46" t="s">
        <v>1133</v>
      </c>
      <c r="M477" s="49">
        <v>40186</v>
      </c>
      <c r="N477" s="51" t="s">
        <v>505</v>
      </c>
      <c r="O477" s="51" t="s">
        <v>50</v>
      </c>
      <c r="P477" s="51" t="s">
        <v>1134</v>
      </c>
      <c r="Q477" s="52" t="s">
        <v>1135</v>
      </c>
      <c r="R477" s="53" t="s">
        <v>667</v>
      </c>
      <c r="S477" s="54">
        <v>8364.3700000000008</v>
      </c>
      <c r="T477" s="54">
        <v>8364.25</v>
      </c>
      <c r="U477" s="54">
        <v>7891.75</v>
      </c>
      <c r="V477" s="54">
        <v>7891.75</v>
      </c>
      <c r="W477" s="54">
        <v>7891.75</v>
      </c>
      <c r="X477" s="54">
        <v>0</v>
      </c>
    </row>
    <row r="478" spans="1:24" ht="303.60000000000002">
      <c r="A478" s="41">
        <v>609</v>
      </c>
      <c r="B478" s="42" t="s">
        <v>917</v>
      </c>
      <c r="C478" s="55" t="s">
        <v>657</v>
      </c>
      <c r="D478" s="71" t="s">
        <v>1046</v>
      </c>
      <c r="E478" s="25" t="s">
        <v>918</v>
      </c>
      <c r="F478" s="60" t="s">
        <v>1115</v>
      </c>
      <c r="G478" s="59">
        <v>39814</v>
      </c>
      <c r="H478" s="46" t="s">
        <v>1136</v>
      </c>
      <c r="I478" s="47" t="s">
        <v>1137</v>
      </c>
      <c r="J478" s="47" t="s">
        <v>1138</v>
      </c>
      <c r="K478" s="165" t="s">
        <v>936</v>
      </c>
      <c r="L478" s="46" t="s">
        <v>1139</v>
      </c>
      <c r="M478" s="49">
        <v>40186</v>
      </c>
      <c r="N478" s="51" t="s">
        <v>505</v>
      </c>
      <c r="O478" s="51" t="s">
        <v>50</v>
      </c>
      <c r="P478" s="51" t="s">
        <v>1140</v>
      </c>
      <c r="Q478" s="52" t="s">
        <v>1141</v>
      </c>
      <c r="R478" s="53" t="s">
        <v>39</v>
      </c>
      <c r="S478" s="54">
        <v>406.1</v>
      </c>
      <c r="T478" s="54">
        <v>406.1</v>
      </c>
      <c r="U478" s="54">
        <v>0</v>
      </c>
      <c r="V478" s="54">
        <v>0</v>
      </c>
      <c r="W478" s="54">
        <v>0</v>
      </c>
      <c r="X478" s="54">
        <v>0</v>
      </c>
    </row>
    <row r="479" spans="1:24" ht="303.60000000000002">
      <c r="A479" s="41">
        <v>609</v>
      </c>
      <c r="B479" s="42" t="s">
        <v>917</v>
      </c>
      <c r="C479" s="55" t="s">
        <v>657</v>
      </c>
      <c r="D479" s="71" t="s">
        <v>1046</v>
      </c>
      <c r="E479" s="25" t="s">
        <v>918</v>
      </c>
      <c r="F479" s="60" t="s">
        <v>1115</v>
      </c>
      <c r="G479" s="59">
        <v>39814</v>
      </c>
      <c r="H479" s="46" t="s">
        <v>1136</v>
      </c>
      <c r="I479" s="47" t="s">
        <v>1137</v>
      </c>
      <c r="J479" s="47" t="s">
        <v>1138</v>
      </c>
      <c r="K479" s="165" t="s">
        <v>936</v>
      </c>
      <c r="L479" s="46" t="s">
        <v>1139</v>
      </c>
      <c r="M479" s="49">
        <v>40186</v>
      </c>
      <c r="N479" s="51" t="s">
        <v>505</v>
      </c>
      <c r="O479" s="51" t="s">
        <v>50</v>
      </c>
      <c r="P479" s="51" t="s">
        <v>1140</v>
      </c>
      <c r="Q479" s="52" t="s">
        <v>1141</v>
      </c>
      <c r="R479" s="53" t="s">
        <v>667</v>
      </c>
      <c r="S479" s="54">
        <v>32910.03</v>
      </c>
      <c r="T479" s="54">
        <v>32910.03</v>
      </c>
      <c r="U479" s="54">
        <v>0</v>
      </c>
      <c r="V479" s="54">
        <v>0</v>
      </c>
      <c r="W479" s="54">
        <v>0</v>
      </c>
      <c r="X479" s="54">
        <v>0</v>
      </c>
    </row>
    <row r="480" spans="1:24" ht="303.60000000000002">
      <c r="A480" s="41">
        <v>609</v>
      </c>
      <c r="B480" s="42" t="s">
        <v>917</v>
      </c>
      <c r="C480" s="55" t="s">
        <v>657</v>
      </c>
      <c r="D480" s="71" t="s">
        <v>1046</v>
      </c>
      <c r="E480" s="25" t="s">
        <v>918</v>
      </c>
      <c r="F480" s="60" t="s">
        <v>1115</v>
      </c>
      <c r="G480" s="59">
        <v>39814</v>
      </c>
      <c r="H480" s="46" t="s">
        <v>1136</v>
      </c>
      <c r="I480" s="47" t="s">
        <v>1137</v>
      </c>
      <c r="J480" s="47" t="s">
        <v>1138</v>
      </c>
      <c r="K480" s="165" t="s">
        <v>936</v>
      </c>
      <c r="L480" s="46" t="s">
        <v>1139</v>
      </c>
      <c r="M480" s="49">
        <v>40186</v>
      </c>
      <c r="N480" s="51" t="s">
        <v>505</v>
      </c>
      <c r="O480" s="51" t="s">
        <v>50</v>
      </c>
      <c r="P480" s="51" t="s">
        <v>1142</v>
      </c>
      <c r="Q480" s="52" t="s">
        <v>1143</v>
      </c>
      <c r="R480" s="53" t="s">
        <v>39</v>
      </c>
      <c r="S480" s="54">
        <v>0</v>
      </c>
      <c r="T480" s="54">
        <v>0</v>
      </c>
      <c r="U480" s="54">
        <v>484.54</v>
      </c>
      <c r="V480" s="54">
        <v>571.76</v>
      </c>
      <c r="W480" s="54">
        <v>674.66</v>
      </c>
      <c r="X480" s="54">
        <v>0</v>
      </c>
    </row>
    <row r="481" spans="1:24" ht="303.60000000000002">
      <c r="A481" s="41">
        <v>609</v>
      </c>
      <c r="B481" s="42" t="s">
        <v>917</v>
      </c>
      <c r="C481" s="55" t="s">
        <v>657</v>
      </c>
      <c r="D481" s="71" t="s">
        <v>1046</v>
      </c>
      <c r="E481" s="25" t="s">
        <v>918</v>
      </c>
      <c r="F481" s="60" t="s">
        <v>1115</v>
      </c>
      <c r="G481" s="59">
        <v>39814</v>
      </c>
      <c r="H481" s="46" t="s">
        <v>1136</v>
      </c>
      <c r="I481" s="47" t="s">
        <v>1137</v>
      </c>
      <c r="J481" s="47" t="s">
        <v>1138</v>
      </c>
      <c r="K481" s="165" t="s">
        <v>936</v>
      </c>
      <c r="L481" s="46" t="s">
        <v>1139</v>
      </c>
      <c r="M481" s="49">
        <v>40186</v>
      </c>
      <c r="N481" s="51" t="s">
        <v>505</v>
      </c>
      <c r="O481" s="51" t="s">
        <v>50</v>
      </c>
      <c r="P481" s="51" t="s">
        <v>1142</v>
      </c>
      <c r="Q481" s="52" t="s">
        <v>1143</v>
      </c>
      <c r="R481" s="53" t="s">
        <v>667</v>
      </c>
      <c r="S481" s="54">
        <v>0</v>
      </c>
      <c r="T481" s="54">
        <v>0</v>
      </c>
      <c r="U481" s="54">
        <v>38763.49</v>
      </c>
      <c r="V481" s="54">
        <v>45740.69</v>
      </c>
      <c r="W481" s="54">
        <v>53973.02</v>
      </c>
      <c r="X481" s="54">
        <v>0</v>
      </c>
    </row>
    <row r="482" spans="1:24" ht="303.60000000000002">
      <c r="A482" s="41">
        <v>609</v>
      </c>
      <c r="B482" s="42" t="s">
        <v>917</v>
      </c>
      <c r="C482" s="55" t="s">
        <v>657</v>
      </c>
      <c r="D482" s="71" t="s">
        <v>1046</v>
      </c>
      <c r="E482" s="25" t="s">
        <v>918</v>
      </c>
      <c r="F482" s="60" t="s">
        <v>1115</v>
      </c>
      <c r="G482" s="59">
        <v>39814</v>
      </c>
      <c r="H482" s="46" t="s">
        <v>1136</v>
      </c>
      <c r="I482" s="47" t="s">
        <v>1191</v>
      </c>
      <c r="J482" s="47" t="s">
        <v>1138</v>
      </c>
      <c r="K482" s="165" t="s">
        <v>936</v>
      </c>
      <c r="L482" s="46" t="s">
        <v>1144</v>
      </c>
      <c r="M482" s="49">
        <v>40186</v>
      </c>
      <c r="N482" s="51" t="s">
        <v>505</v>
      </c>
      <c r="O482" s="51" t="s">
        <v>50</v>
      </c>
      <c r="P482" s="51" t="s">
        <v>1145</v>
      </c>
      <c r="Q482" s="52" t="s">
        <v>1146</v>
      </c>
      <c r="R482" s="53" t="s">
        <v>1147</v>
      </c>
      <c r="S482" s="54">
        <v>28.72</v>
      </c>
      <c r="T482" s="54">
        <v>28.35</v>
      </c>
      <c r="U482" s="54">
        <v>25</v>
      </c>
      <c r="V482" s="54">
        <v>25</v>
      </c>
      <c r="W482" s="54">
        <v>25</v>
      </c>
      <c r="X482" s="54">
        <v>0</v>
      </c>
    </row>
    <row r="483" spans="1:24" ht="303.60000000000002">
      <c r="A483" s="41">
        <v>609</v>
      </c>
      <c r="B483" s="42" t="s">
        <v>917</v>
      </c>
      <c r="C483" s="55" t="s">
        <v>657</v>
      </c>
      <c r="D483" s="71" t="s">
        <v>1046</v>
      </c>
      <c r="E483" s="25" t="s">
        <v>918</v>
      </c>
      <c r="F483" s="60" t="s">
        <v>1115</v>
      </c>
      <c r="G483" s="59">
        <v>39814</v>
      </c>
      <c r="H483" s="46" t="s">
        <v>1136</v>
      </c>
      <c r="I483" s="47" t="s">
        <v>1191</v>
      </c>
      <c r="J483" s="47" t="s">
        <v>1138</v>
      </c>
      <c r="K483" s="165" t="s">
        <v>936</v>
      </c>
      <c r="L483" s="46" t="s">
        <v>1144</v>
      </c>
      <c r="M483" s="49">
        <v>40186</v>
      </c>
      <c r="N483" s="51" t="s">
        <v>505</v>
      </c>
      <c r="O483" s="51" t="s">
        <v>50</v>
      </c>
      <c r="P483" s="51" t="s">
        <v>1145</v>
      </c>
      <c r="Q483" s="52" t="s">
        <v>1146</v>
      </c>
      <c r="R483" s="53" t="s">
        <v>667</v>
      </c>
      <c r="S483" s="54">
        <v>2872</v>
      </c>
      <c r="T483" s="54">
        <v>2872</v>
      </c>
      <c r="U483" s="54">
        <v>2499</v>
      </c>
      <c r="V483" s="54">
        <v>2499</v>
      </c>
      <c r="W483" s="54">
        <v>2499</v>
      </c>
      <c r="X483" s="54">
        <v>0</v>
      </c>
    </row>
    <row r="484" spans="1:24" ht="303.60000000000002">
      <c r="A484" s="41">
        <v>609</v>
      </c>
      <c r="B484" s="42" t="s">
        <v>917</v>
      </c>
      <c r="C484" s="55" t="s">
        <v>657</v>
      </c>
      <c r="D484" s="71" t="s">
        <v>1046</v>
      </c>
      <c r="E484" s="25" t="s">
        <v>918</v>
      </c>
      <c r="F484" s="60" t="s">
        <v>1115</v>
      </c>
      <c r="G484" s="59">
        <v>39814</v>
      </c>
      <c r="H484" s="46" t="s">
        <v>1148</v>
      </c>
      <c r="I484" s="47" t="s">
        <v>1149</v>
      </c>
      <c r="J484" s="47" t="s">
        <v>1070</v>
      </c>
      <c r="K484" s="165" t="s">
        <v>936</v>
      </c>
      <c r="L484" s="46" t="s">
        <v>1150</v>
      </c>
      <c r="M484" s="49">
        <v>40186</v>
      </c>
      <c r="N484" s="51" t="s">
        <v>505</v>
      </c>
      <c r="O484" s="51" t="s">
        <v>50</v>
      </c>
      <c r="P484" s="51" t="s">
        <v>1151</v>
      </c>
      <c r="Q484" s="52" t="s">
        <v>1152</v>
      </c>
      <c r="R484" s="53" t="s">
        <v>39</v>
      </c>
      <c r="S484" s="54">
        <v>4.4800000000000004</v>
      </c>
      <c r="T484" s="54">
        <v>4.46</v>
      </c>
      <c r="U484" s="54">
        <v>5.76</v>
      </c>
      <c r="V484" s="54">
        <v>5.76</v>
      </c>
      <c r="W484" s="54">
        <v>5.76</v>
      </c>
      <c r="X484" s="54">
        <v>0</v>
      </c>
    </row>
    <row r="485" spans="1:24" ht="303.60000000000002">
      <c r="A485" s="41">
        <v>609</v>
      </c>
      <c r="B485" s="42" t="s">
        <v>917</v>
      </c>
      <c r="C485" s="55" t="s">
        <v>657</v>
      </c>
      <c r="D485" s="71" t="s">
        <v>1046</v>
      </c>
      <c r="E485" s="25" t="s">
        <v>918</v>
      </c>
      <c r="F485" s="60" t="s">
        <v>1115</v>
      </c>
      <c r="G485" s="59">
        <v>39814</v>
      </c>
      <c r="H485" s="46" t="s">
        <v>1148</v>
      </c>
      <c r="I485" s="47" t="s">
        <v>1149</v>
      </c>
      <c r="J485" s="47" t="s">
        <v>1070</v>
      </c>
      <c r="K485" s="165" t="s">
        <v>936</v>
      </c>
      <c r="L485" s="46" t="s">
        <v>1150</v>
      </c>
      <c r="M485" s="49">
        <v>40186</v>
      </c>
      <c r="N485" s="51" t="s">
        <v>505</v>
      </c>
      <c r="O485" s="51" t="s">
        <v>50</v>
      </c>
      <c r="P485" s="51" t="s">
        <v>1151</v>
      </c>
      <c r="Q485" s="52" t="s">
        <v>1152</v>
      </c>
      <c r="R485" s="53" t="s">
        <v>667</v>
      </c>
      <c r="S485" s="54">
        <v>332.55</v>
      </c>
      <c r="T485" s="54">
        <v>332.05</v>
      </c>
      <c r="U485" s="54">
        <v>384.07</v>
      </c>
      <c r="V485" s="54">
        <v>384.07</v>
      </c>
      <c r="W485" s="54">
        <v>384.07</v>
      </c>
      <c r="X485" s="54">
        <v>0</v>
      </c>
    </row>
    <row r="486" spans="1:24" ht="303.60000000000002">
      <c r="A486" s="41">
        <v>609</v>
      </c>
      <c r="B486" s="42" t="s">
        <v>917</v>
      </c>
      <c r="C486" s="55" t="s">
        <v>657</v>
      </c>
      <c r="D486" s="71" t="s">
        <v>1046</v>
      </c>
      <c r="E486" s="57" t="s">
        <v>1085</v>
      </c>
      <c r="F486" s="46" t="s">
        <v>1153</v>
      </c>
      <c r="G486" s="47">
        <v>34841</v>
      </c>
      <c r="H486" s="46" t="s">
        <v>1079</v>
      </c>
      <c r="I486" s="46" t="s">
        <v>1154</v>
      </c>
      <c r="J486" s="49">
        <v>40179</v>
      </c>
      <c r="K486" s="165" t="s">
        <v>936</v>
      </c>
      <c r="L486" s="46" t="s">
        <v>1155</v>
      </c>
      <c r="M486" s="49">
        <v>40186</v>
      </c>
      <c r="N486" s="51" t="s">
        <v>505</v>
      </c>
      <c r="O486" s="51" t="s">
        <v>119</v>
      </c>
      <c r="P486" s="51" t="s">
        <v>1156</v>
      </c>
      <c r="Q486" s="52" t="s">
        <v>1157</v>
      </c>
      <c r="R486" s="53" t="s">
        <v>667</v>
      </c>
      <c r="S486" s="54">
        <v>1431</v>
      </c>
      <c r="T486" s="54">
        <v>1339.68</v>
      </c>
      <c r="U486" s="54">
        <v>1713.1</v>
      </c>
      <c r="V486" s="54">
        <v>1791.5</v>
      </c>
      <c r="W486" s="54">
        <v>1863.5</v>
      </c>
      <c r="X486" s="54">
        <v>0</v>
      </c>
    </row>
    <row r="487" spans="1:24" ht="303.60000000000002">
      <c r="A487" s="41">
        <v>609</v>
      </c>
      <c r="B487" s="42" t="s">
        <v>917</v>
      </c>
      <c r="C487" s="55" t="s">
        <v>657</v>
      </c>
      <c r="D487" s="71" t="s">
        <v>1046</v>
      </c>
      <c r="E487" s="153" t="s">
        <v>1158</v>
      </c>
      <c r="F487" s="46" t="s">
        <v>1159</v>
      </c>
      <c r="G487" s="46" t="s">
        <v>1160</v>
      </c>
      <c r="H487" s="46" t="s">
        <v>1079</v>
      </c>
      <c r="I487" s="46" t="s">
        <v>1161</v>
      </c>
      <c r="J487" s="49">
        <v>40179</v>
      </c>
      <c r="K487" s="165" t="s">
        <v>936</v>
      </c>
      <c r="L487" s="46" t="s">
        <v>1162</v>
      </c>
      <c r="M487" s="49">
        <v>40186</v>
      </c>
      <c r="N487" s="51" t="s">
        <v>505</v>
      </c>
      <c r="O487" s="51" t="s">
        <v>50</v>
      </c>
      <c r="P487" s="51" t="s">
        <v>1163</v>
      </c>
      <c r="Q487" s="52" t="s">
        <v>1164</v>
      </c>
      <c r="R487" s="53" t="s">
        <v>39</v>
      </c>
      <c r="S487" s="54">
        <v>1.58</v>
      </c>
      <c r="T487" s="54">
        <v>1.58</v>
      </c>
      <c r="U487" s="54">
        <v>1.6</v>
      </c>
      <c r="V487" s="54">
        <v>1.59</v>
      </c>
      <c r="W487" s="54">
        <v>1.59</v>
      </c>
      <c r="X487" s="54">
        <v>0</v>
      </c>
    </row>
    <row r="488" spans="1:24" ht="303.60000000000002">
      <c r="A488" s="41">
        <v>609</v>
      </c>
      <c r="B488" s="42" t="s">
        <v>917</v>
      </c>
      <c r="C488" s="55" t="s">
        <v>657</v>
      </c>
      <c r="D488" s="71" t="s">
        <v>1046</v>
      </c>
      <c r="E488" s="153" t="s">
        <v>1158</v>
      </c>
      <c r="F488" s="46" t="s">
        <v>1159</v>
      </c>
      <c r="G488" s="46" t="s">
        <v>1160</v>
      </c>
      <c r="H488" s="46" t="s">
        <v>1079</v>
      </c>
      <c r="I488" s="46" t="s">
        <v>1161</v>
      </c>
      <c r="J488" s="49">
        <v>40179</v>
      </c>
      <c r="K488" s="165" t="s">
        <v>936</v>
      </c>
      <c r="L488" s="46" t="s">
        <v>1162</v>
      </c>
      <c r="M488" s="49">
        <v>40186</v>
      </c>
      <c r="N488" s="51" t="s">
        <v>505</v>
      </c>
      <c r="O488" s="51" t="s">
        <v>50</v>
      </c>
      <c r="P488" s="51" t="s">
        <v>1163</v>
      </c>
      <c r="Q488" s="52" t="s">
        <v>1164</v>
      </c>
      <c r="R488" s="53" t="s">
        <v>667</v>
      </c>
      <c r="S488" s="54">
        <v>121.97</v>
      </c>
      <c r="T488" s="54">
        <v>121.97</v>
      </c>
      <c r="U488" s="54">
        <v>118.5</v>
      </c>
      <c r="V488" s="54">
        <v>118.41</v>
      </c>
      <c r="W488" s="54">
        <v>118.41</v>
      </c>
      <c r="X488" s="54">
        <v>0</v>
      </c>
    </row>
    <row r="489" spans="1:24" ht="303.60000000000002">
      <c r="A489" s="41">
        <v>609</v>
      </c>
      <c r="B489" s="42" t="s">
        <v>917</v>
      </c>
      <c r="C489" s="55" t="s">
        <v>657</v>
      </c>
      <c r="D489" s="71" t="s">
        <v>1046</v>
      </c>
      <c r="E489" s="57" t="s">
        <v>1165</v>
      </c>
      <c r="F489" s="46" t="s">
        <v>1004</v>
      </c>
      <c r="G489" s="47">
        <v>41036</v>
      </c>
      <c r="H489" s="46" t="s">
        <v>1079</v>
      </c>
      <c r="I489" s="46" t="s">
        <v>1166</v>
      </c>
      <c r="J489" s="49">
        <v>40179</v>
      </c>
      <c r="K489" s="165" t="s">
        <v>936</v>
      </c>
      <c r="L489" s="46" t="s">
        <v>1167</v>
      </c>
      <c r="M489" s="49">
        <v>40186</v>
      </c>
      <c r="N489" s="51" t="s">
        <v>505</v>
      </c>
      <c r="O489" s="51" t="s">
        <v>119</v>
      </c>
      <c r="P489" s="51" t="s">
        <v>1168</v>
      </c>
      <c r="Q489" s="52" t="s">
        <v>1169</v>
      </c>
      <c r="R489" s="53" t="s">
        <v>667</v>
      </c>
      <c r="S489" s="54">
        <v>81325.509999999995</v>
      </c>
      <c r="T489" s="54">
        <v>81325.39</v>
      </c>
      <c r="U489" s="54">
        <v>0</v>
      </c>
      <c r="V489" s="54">
        <v>0</v>
      </c>
      <c r="W489" s="54">
        <v>0</v>
      </c>
      <c r="X489" s="54">
        <v>0</v>
      </c>
    </row>
    <row r="490" spans="1:24" ht="303.60000000000002">
      <c r="A490" s="41">
        <v>609</v>
      </c>
      <c r="B490" s="42" t="s">
        <v>917</v>
      </c>
      <c r="C490" s="55" t="s">
        <v>657</v>
      </c>
      <c r="D490" s="71" t="s">
        <v>1046</v>
      </c>
      <c r="E490" s="57" t="s">
        <v>1165</v>
      </c>
      <c r="F490" s="46" t="s">
        <v>1004</v>
      </c>
      <c r="G490" s="47">
        <v>41036</v>
      </c>
      <c r="H490" s="46" t="s">
        <v>1079</v>
      </c>
      <c r="I490" s="46" t="s">
        <v>1166</v>
      </c>
      <c r="J490" s="49">
        <v>40179</v>
      </c>
      <c r="K490" s="165" t="s">
        <v>936</v>
      </c>
      <c r="L490" s="46" t="s">
        <v>1167</v>
      </c>
      <c r="M490" s="49">
        <v>40186</v>
      </c>
      <c r="N490" s="51" t="s">
        <v>505</v>
      </c>
      <c r="O490" s="51" t="s">
        <v>119</v>
      </c>
      <c r="P490" s="51" t="s">
        <v>1170</v>
      </c>
      <c r="Q490" s="52" t="s">
        <v>1171</v>
      </c>
      <c r="R490" s="53" t="s">
        <v>667</v>
      </c>
      <c r="S490" s="54">
        <v>52214.44</v>
      </c>
      <c r="T490" s="54">
        <v>52214.39</v>
      </c>
      <c r="U490" s="54">
        <v>126215.74</v>
      </c>
      <c r="V490" s="54">
        <v>126215.74</v>
      </c>
      <c r="W490" s="54">
        <v>126215.74</v>
      </c>
      <c r="X490" s="54">
        <v>0</v>
      </c>
    </row>
    <row r="491" spans="1:24" ht="303.60000000000002">
      <c r="A491" s="41">
        <v>609</v>
      </c>
      <c r="B491" s="42" t="s">
        <v>917</v>
      </c>
      <c r="C491" s="55" t="s">
        <v>657</v>
      </c>
      <c r="D491" s="71" t="s">
        <v>1046</v>
      </c>
      <c r="E491" s="57" t="s">
        <v>1172</v>
      </c>
      <c r="F491" s="46" t="s">
        <v>1173</v>
      </c>
      <c r="G491" s="47">
        <v>38355</v>
      </c>
      <c r="H491" s="46" t="s">
        <v>1174</v>
      </c>
      <c r="I491" s="46" t="s">
        <v>1192</v>
      </c>
      <c r="J491" s="47" t="s">
        <v>1175</v>
      </c>
      <c r="K491" s="165" t="s">
        <v>936</v>
      </c>
      <c r="L491" s="46" t="s">
        <v>1176</v>
      </c>
      <c r="M491" s="49">
        <v>40186</v>
      </c>
      <c r="N491" s="51" t="s">
        <v>505</v>
      </c>
      <c r="O491" s="51" t="s">
        <v>50</v>
      </c>
      <c r="P491" s="51" t="s">
        <v>1177</v>
      </c>
      <c r="Q491" s="52" t="s">
        <v>1178</v>
      </c>
      <c r="R491" s="53" t="s">
        <v>39</v>
      </c>
      <c r="S491" s="54">
        <v>24.03</v>
      </c>
      <c r="T491" s="54">
        <v>18.010000000000002</v>
      </c>
      <c r="U491" s="54">
        <v>0</v>
      </c>
      <c r="V491" s="54">
        <v>0</v>
      </c>
      <c r="W491" s="54">
        <v>0</v>
      </c>
      <c r="X491" s="54">
        <v>0</v>
      </c>
    </row>
    <row r="492" spans="1:24" ht="303.60000000000002">
      <c r="A492" s="41">
        <v>609</v>
      </c>
      <c r="B492" s="42" t="s">
        <v>917</v>
      </c>
      <c r="C492" s="55" t="s">
        <v>657</v>
      </c>
      <c r="D492" s="71" t="s">
        <v>1046</v>
      </c>
      <c r="E492" s="57" t="s">
        <v>1172</v>
      </c>
      <c r="F492" s="46" t="s">
        <v>1173</v>
      </c>
      <c r="G492" s="47">
        <v>38355</v>
      </c>
      <c r="H492" s="46" t="s">
        <v>1174</v>
      </c>
      <c r="I492" s="46" t="s">
        <v>1193</v>
      </c>
      <c r="J492" s="47" t="s">
        <v>1175</v>
      </c>
      <c r="K492" s="165" t="s">
        <v>936</v>
      </c>
      <c r="L492" s="46" t="s">
        <v>1176</v>
      </c>
      <c r="M492" s="49">
        <v>40186</v>
      </c>
      <c r="N492" s="51" t="s">
        <v>505</v>
      </c>
      <c r="O492" s="51" t="s">
        <v>50</v>
      </c>
      <c r="P492" s="51" t="s">
        <v>1177</v>
      </c>
      <c r="Q492" s="52" t="s">
        <v>1178</v>
      </c>
      <c r="R492" s="53" t="s">
        <v>667</v>
      </c>
      <c r="S492" s="54">
        <v>2225.9699999999998</v>
      </c>
      <c r="T492" s="54">
        <v>0</v>
      </c>
      <c r="U492" s="54">
        <v>0</v>
      </c>
      <c r="V492" s="54">
        <v>0</v>
      </c>
      <c r="W492" s="54">
        <v>0</v>
      </c>
      <c r="X492" s="54">
        <v>0</v>
      </c>
    </row>
    <row r="493" spans="1:24" ht="303.60000000000002">
      <c r="A493" s="41">
        <v>609</v>
      </c>
      <c r="B493" s="42" t="s">
        <v>917</v>
      </c>
      <c r="C493" s="55" t="s">
        <v>657</v>
      </c>
      <c r="D493" s="71" t="s">
        <v>1046</v>
      </c>
      <c r="E493" s="57" t="s">
        <v>1172</v>
      </c>
      <c r="F493" s="46" t="s">
        <v>1173</v>
      </c>
      <c r="G493" s="47">
        <v>38355</v>
      </c>
      <c r="H493" s="46" t="s">
        <v>1174</v>
      </c>
      <c r="I493" s="46" t="s">
        <v>1192</v>
      </c>
      <c r="J493" s="47" t="s">
        <v>1175</v>
      </c>
      <c r="K493" s="165" t="s">
        <v>936</v>
      </c>
      <c r="L493" s="46" t="s">
        <v>1176</v>
      </c>
      <c r="M493" s="49">
        <v>40186</v>
      </c>
      <c r="N493" s="51" t="s">
        <v>505</v>
      </c>
      <c r="O493" s="51" t="s">
        <v>50</v>
      </c>
      <c r="P493" s="51" t="s">
        <v>1179</v>
      </c>
      <c r="Q493" s="52" t="s">
        <v>1178</v>
      </c>
      <c r="R493" s="53" t="s">
        <v>39</v>
      </c>
      <c r="S493" s="54">
        <v>7.96</v>
      </c>
      <c r="T493" s="54">
        <v>7.96</v>
      </c>
      <c r="U493" s="54">
        <v>0</v>
      </c>
      <c r="V493" s="54">
        <v>0</v>
      </c>
      <c r="W493" s="54">
        <v>0</v>
      </c>
      <c r="X493" s="54">
        <v>0</v>
      </c>
    </row>
    <row r="494" spans="1:24" ht="303.60000000000002">
      <c r="A494" s="41">
        <v>609</v>
      </c>
      <c r="B494" s="42" t="s">
        <v>917</v>
      </c>
      <c r="C494" s="55" t="s">
        <v>657</v>
      </c>
      <c r="D494" s="71" t="s">
        <v>1046</v>
      </c>
      <c r="E494" s="57" t="s">
        <v>1172</v>
      </c>
      <c r="F494" s="46" t="s">
        <v>1173</v>
      </c>
      <c r="G494" s="47">
        <v>38355</v>
      </c>
      <c r="H494" s="46" t="s">
        <v>1174</v>
      </c>
      <c r="I494" s="46" t="s">
        <v>1193</v>
      </c>
      <c r="J494" s="47" t="s">
        <v>1175</v>
      </c>
      <c r="K494" s="165" t="s">
        <v>936</v>
      </c>
      <c r="L494" s="46" t="s">
        <v>1176</v>
      </c>
      <c r="M494" s="49">
        <v>40186</v>
      </c>
      <c r="N494" s="51" t="s">
        <v>505</v>
      </c>
      <c r="O494" s="51" t="s">
        <v>50</v>
      </c>
      <c r="P494" s="51" t="s">
        <v>1179</v>
      </c>
      <c r="Q494" s="52" t="s">
        <v>1178</v>
      </c>
      <c r="R494" s="53" t="s">
        <v>667</v>
      </c>
      <c r="S494" s="54">
        <v>2443.11</v>
      </c>
      <c r="T494" s="54">
        <v>2443.11</v>
      </c>
      <c r="U494" s="54">
        <v>0</v>
      </c>
      <c r="V494" s="54">
        <v>0</v>
      </c>
      <c r="W494" s="54">
        <v>0</v>
      </c>
      <c r="X494" s="54">
        <v>0</v>
      </c>
    </row>
    <row r="495" spans="1:24" ht="303.60000000000002">
      <c r="A495" s="41">
        <v>609</v>
      </c>
      <c r="B495" s="42" t="s">
        <v>917</v>
      </c>
      <c r="C495" s="55" t="s">
        <v>657</v>
      </c>
      <c r="D495" s="71" t="s">
        <v>1046</v>
      </c>
      <c r="E495" s="57" t="s">
        <v>1172</v>
      </c>
      <c r="F495" s="46" t="s">
        <v>1173</v>
      </c>
      <c r="G495" s="47">
        <v>38355</v>
      </c>
      <c r="H495" s="46" t="s">
        <v>1174</v>
      </c>
      <c r="I495" s="46" t="s">
        <v>1194</v>
      </c>
      <c r="J495" s="47" t="s">
        <v>1175</v>
      </c>
      <c r="K495" s="165" t="s">
        <v>936</v>
      </c>
      <c r="L495" s="46" t="s">
        <v>1176</v>
      </c>
      <c r="M495" s="49">
        <v>40186</v>
      </c>
      <c r="N495" s="51" t="s">
        <v>505</v>
      </c>
      <c r="O495" s="51" t="s">
        <v>50</v>
      </c>
      <c r="P495" s="51" t="s">
        <v>1180</v>
      </c>
      <c r="Q495" s="52" t="s">
        <v>1178</v>
      </c>
      <c r="R495" s="53" t="s">
        <v>39</v>
      </c>
      <c r="S495" s="54">
        <v>0</v>
      </c>
      <c r="T495" s="54">
        <v>0</v>
      </c>
      <c r="U495" s="54">
        <v>61</v>
      </c>
      <c r="V495" s="54">
        <v>61</v>
      </c>
      <c r="W495" s="54">
        <v>61</v>
      </c>
      <c r="X495" s="54">
        <v>0</v>
      </c>
    </row>
    <row r="496" spans="1:24" ht="303.60000000000002">
      <c r="A496" s="41">
        <v>609</v>
      </c>
      <c r="B496" s="42" t="s">
        <v>917</v>
      </c>
      <c r="C496" s="55" t="s">
        <v>657</v>
      </c>
      <c r="D496" s="71" t="s">
        <v>1046</v>
      </c>
      <c r="E496" s="57" t="s">
        <v>1172</v>
      </c>
      <c r="F496" s="46" t="s">
        <v>1173</v>
      </c>
      <c r="G496" s="47">
        <v>38355</v>
      </c>
      <c r="H496" s="46" t="s">
        <v>1174</v>
      </c>
      <c r="I496" s="46" t="s">
        <v>1192</v>
      </c>
      <c r="J496" s="47" t="s">
        <v>1175</v>
      </c>
      <c r="K496" s="165" t="s">
        <v>936</v>
      </c>
      <c r="L496" s="46" t="s">
        <v>1176</v>
      </c>
      <c r="M496" s="49">
        <v>40186</v>
      </c>
      <c r="N496" s="51" t="s">
        <v>505</v>
      </c>
      <c r="O496" s="51" t="s">
        <v>50</v>
      </c>
      <c r="P496" s="51" t="s">
        <v>1180</v>
      </c>
      <c r="Q496" s="52" t="s">
        <v>1178</v>
      </c>
      <c r="R496" s="53" t="s">
        <v>667</v>
      </c>
      <c r="S496" s="54">
        <v>0</v>
      </c>
      <c r="T496" s="54">
        <v>0</v>
      </c>
      <c r="U496" s="54">
        <v>5318.23</v>
      </c>
      <c r="V496" s="54">
        <v>5318.23</v>
      </c>
      <c r="W496" s="54">
        <v>5318.23</v>
      </c>
      <c r="X496" s="54">
        <v>0</v>
      </c>
    </row>
    <row r="497" spans="1:24" ht="92.4">
      <c r="A497" s="41">
        <v>609</v>
      </c>
      <c r="B497" s="42" t="s">
        <v>917</v>
      </c>
      <c r="C497" s="55" t="s">
        <v>1181</v>
      </c>
      <c r="D497" s="71" t="s">
        <v>1182</v>
      </c>
      <c r="E497" s="57" t="s">
        <v>1183</v>
      </c>
      <c r="F497" s="46" t="s">
        <v>1184</v>
      </c>
      <c r="G497" s="47">
        <v>35079</v>
      </c>
      <c r="H497" s="46" t="s">
        <v>1185</v>
      </c>
      <c r="I497" s="46" t="s">
        <v>1186</v>
      </c>
      <c r="J497" s="49">
        <v>42176</v>
      </c>
      <c r="K497" s="165" t="s">
        <v>936</v>
      </c>
      <c r="L497" s="46" t="s">
        <v>1187</v>
      </c>
      <c r="M497" s="49">
        <v>40186</v>
      </c>
      <c r="N497" s="51" t="s">
        <v>505</v>
      </c>
      <c r="O497" s="51" t="s">
        <v>50</v>
      </c>
      <c r="P497" s="51" t="s">
        <v>1188</v>
      </c>
      <c r="Q497" s="52" t="s">
        <v>1189</v>
      </c>
      <c r="R497" s="53" t="s">
        <v>667</v>
      </c>
      <c r="S497" s="54">
        <v>1725.67</v>
      </c>
      <c r="T497" s="54">
        <v>1725.67</v>
      </c>
      <c r="U497" s="54">
        <v>0</v>
      </c>
      <c r="V497" s="54">
        <v>0</v>
      </c>
      <c r="W497" s="54">
        <v>0</v>
      </c>
      <c r="X497" s="54">
        <v>0</v>
      </c>
    </row>
    <row r="498" spans="1:24">
      <c r="A498" s="308" t="s">
        <v>2078</v>
      </c>
      <c r="B498" s="72"/>
      <c r="C498" s="55"/>
      <c r="D498" s="56"/>
      <c r="E498" s="73"/>
      <c r="F498" s="47"/>
      <c r="G498" s="74"/>
      <c r="H498" s="49"/>
      <c r="I498" s="49"/>
      <c r="J498" s="75"/>
      <c r="K498" s="166"/>
      <c r="L498" s="75"/>
      <c r="M498" s="75"/>
      <c r="N498" s="76"/>
      <c r="O498" s="76"/>
      <c r="P498" s="76"/>
      <c r="Q498" s="77" t="s">
        <v>45</v>
      </c>
      <c r="R498" s="78"/>
      <c r="S498" s="79">
        <f t="shared" ref="S498:X498" si="9">SUM(S386:S497)</f>
        <v>1904030.2900000003</v>
      </c>
      <c r="T498" s="79">
        <f t="shared" si="9"/>
        <v>1901324.8700000003</v>
      </c>
      <c r="U498" s="79">
        <f t="shared" si="9"/>
        <v>1789669.0200000005</v>
      </c>
      <c r="V498" s="79">
        <f t="shared" si="9"/>
        <v>1645296.27</v>
      </c>
      <c r="W498" s="79">
        <f t="shared" si="9"/>
        <v>1801648.6999999997</v>
      </c>
      <c r="X498" s="79">
        <f t="shared" si="9"/>
        <v>0</v>
      </c>
    </row>
    <row r="499" spans="1:24" ht="20.399999999999999">
      <c r="A499" s="254" t="s">
        <v>2083</v>
      </c>
      <c r="B499" s="72"/>
      <c r="C499" s="55"/>
      <c r="D499" s="56"/>
      <c r="E499" s="73"/>
      <c r="F499" s="47"/>
      <c r="G499" s="74"/>
      <c r="H499" s="49"/>
      <c r="I499" s="49"/>
      <c r="J499" s="75"/>
      <c r="K499" s="166"/>
      <c r="L499" s="75"/>
      <c r="M499" s="75"/>
      <c r="N499" s="76"/>
      <c r="O499" s="76"/>
      <c r="P499" s="76"/>
      <c r="Q499" s="77"/>
      <c r="R499" s="78"/>
      <c r="S499" s="79"/>
      <c r="T499" s="79"/>
      <c r="U499" s="79"/>
      <c r="V499" s="79"/>
      <c r="W499" s="79"/>
      <c r="X499" s="79"/>
    </row>
    <row r="500" spans="1:24" ht="264">
      <c r="A500" s="38">
        <v>611</v>
      </c>
      <c r="B500" s="221" t="s">
        <v>1195</v>
      </c>
      <c r="C500" s="222">
        <v>401000016</v>
      </c>
      <c r="D500" s="221" t="s">
        <v>730</v>
      </c>
      <c r="E500" s="156" t="s">
        <v>1196</v>
      </c>
      <c r="F500" s="16" t="s">
        <v>1197</v>
      </c>
      <c r="G500" s="226">
        <v>39814</v>
      </c>
      <c r="H500" s="16" t="s">
        <v>1198</v>
      </c>
      <c r="I500" s="227" t="s">
        <v>1199</v>
      </c>
      <c r="J500" s="227">
        <v>41518</v>
      </c>
      <c r="K500" s="226" t="s">
        <v>1200</v>
      </c>
      <c r="L500" s="16" t="s">
        <v>1201</v>
      </c>
      <c r="M500" s="227">
        <v>40437</v>
      </c>
      <c r="N500" s="38" t="s">
        <v>229</v>
      </c>
      <c r="O500" s="38" t="s">
        <v>47</v>
      </c>
      <c r="P500" s="228" t="s">
        <v>1202</v>
      </c>
      <c r="Q500" s="18" t="s">
        <v>1203</v>
      </c>
      <c r="R500" s="228" t="s">
        <v>531</v>
      </c>
      <c r="S500" s="239">
        <v>142123.63</v>
      </c>
      <c r="T500" s="239">
        <v>142123.63</v>
      </c>
      <c r="U500" s="239"/>
      <c r="V500" s="239">
        <v>0</v>
      </c>
      <c r="W500" s="239">
        <v>0</v>
      </c>
      <c r="X500" s="239">
        <v>0</v>
      </c>
    </row>
    <row r="501" spans="1:24" ht="264">
      <c r="A501" s="38">
        <v>611</v>
      </c>
      <c r="B501" s="221" t="s">
        <v>1195</v>
      </c>
      <c r="C501" s="222">
        <v>401000016</v>
      </c>
      <c r="D501" s="221" t="s">
        <v>730</v>
      </c>
      <c r="E501" s="156" t="s">
        <v>1196</v>
      </c>
      <c r="F501" s="16" t="s">
        <v>1197</v>
      </c>
      <c r="G501" s="226">
        <v>39814</v>
      </c>
      <c r="H501" s="16" t="s">
        <v>1198</v>
      </c>
      <c r="I501" s="227" t="s">
        <v>1204</v>
      </c>
      <c r="J501" s="227">
        <v>41518</v>
      </c>
      <c r="K501" s="226" t="s">
        <v>1200</v>
      </c>
      <c r="L501" s="16" t="s">
        <v>1201</v>
      </c>
      <c r="M501" s="227">
        <v>40437</v>
      </c>
      <c r="N501" s="38" t="s">
        <v>229</v>
      </c>
      <c r="O501" s="38" t="s">
        <v>47</v>
      </c>
      <c r="P501" s="228" t="s">
        <v>1205</v>
      </c>
      <c r="Q501" s="18" t="s">
        <v>1206</v>
      </c>
      <c r="R501" s="228" t="s">
        <v>531</v>
      </c>
      <c r="S501" s="239">
        <v>435.35</v>
      </c>
      <c r="T501" s="239">
        <v>435.35</v>
      </c>
      <c r="U501" s="239"/>
      <c r="V501" s="239">
        <v>0</v>
      </c>
      <c r="W501" s="239">
        <v>0</v>
      </c>
      <c r="X501" s="239">
        <v>0</v>
      </c>
    </row>
    <row r="502" spans="1:24" ht="264">
      <c r="A502" s="38">
        <v>611</v>
      </c>
      <c r="B502" s="221" t="s">
        <v>1195</v>
      </c>
      <c r="C502" s="222">
        <v>401000016</v>
      </c>
      <c r="D502" s="221" t="s">
        <v>730</v>
      </c>
      <c r="E502" s="156" t="s">
        <v>1196</v>
      </c>
      <c r="F502" s="16" t="s">
        <v>1197</v>
      </c>
      <c r="G502" s="226">
        <v>39814</v>
      </c>
      <c r="H502" s="16" t="s">
        <v>1207</v>
      </c>
      <c r="I502" s="227" t="s">
        <v>1199</v>
      </c>
      <c r="J502" s="227">
        <v>41518</v>
      </c>
      <c r="K502" s="226" t="s">
        <v>1200</v>
      </c>
      <c r="L502" s="16" t="s">
        <v>1201</v>
      </c>
      <c r="M502" s="227">
        <v>40437</v>
      </c>
      <c r="N502" s="38" t="s">
        <v>229</v>
      </c>
      <c r="O502" s="38" t="s">
        <v>50</v>
      </c>
      <c r="P502" s="228" t="s">
        <v>1202</v>
      </c>
      <c r="Q502" s="18" t="s">
        <v>149</v>
      </c>
      <c r="R502" s="228" t="s">
        <v>531</v>
      </c>
      <c r="S502" s="239">
        <v>0</v>
      </c>
      <c r="T502" s="239">
        <v>0</v>
      </c>
      <c r="U502" s="239">
        <v>147588.28</v>
      </c>
      <c r="V502" s="239">
        <v>147736.10999999999</v>
      </c>
      <c r="W502" s="239">
        <v>147736.10999999999</v>
      </c>
      <c r="X502" s="239">
        <v>0</v>
      </c>
    </row>
    <row r="503" spans="1:24" ht="264">
      <c r="A503" s="38">
        <v>611</v>
      </c>
      <c r="B503" s="221" t="s">
        <v>1195</v>
      </c>
      <c r="C503" s="222">
        <v>401000016</v>
      </c>
      <c r="D503" s="221" t="s">
        <v>730</v>
      </c>
      <c r="E503" s="156" t="s">
        <v>1196</v>
      </c>
      <c r="F503" s="16" t="s">
        <v>1197</v>
      </c>
      <c r="G503" s="226">
        <v>39814</v>
      </c>
      <c r="H503" s="16" t="s">
        <v>1198</v>
      </c>
      <c r="I503" s="227" t="s">
        <v>1199</v>
      </c>
      <c r="J503" s="227">
        <v>41518</v>
      </c>
      <c r="K503" s="226" t="s">
        <v>1208</v>
      </c>
      <c r="L503" s="16" t="s">
        <v>1209</v>
      </c>
      <c r="M503" s="16" t="s">
        <v>1210</v>
      </c>
      <c r="N503" s="38" t="s">
        <v>229</v>
      </c>
      <c r="O503" s="38" t="s">
        <v>47</v>
      </c>
      <c r="P503" s="228" t="s">
        <v>728</v>
      </c>
      <c r="Q503" s="18" t="s">
        <v>572</v>
      </c>
      <c r="R503" s="228" t="s">
        <v>554</v>
      </c>
      <c r="S503" s="239">
        <v>305.27999999999997</v>
      </c>
      <c r="T503" s="239">
        <v>305.27999999999997</v>
      </c>
      <c r="U503" s="239">
        <v>0</v>
      </c>
      <c r="V503" s="239">
        <v>0</v>
      </c>
      <c r="W503" s="239">
        <v>0</v>
      </c>
      <c r="X503" s="239">
        <v>0</v>
      </c>
    </row>
    <row r="504" spans="1:24" ht="264">
      <c r="A504" s="38">
        <v>611</v>
      </c>
      <c r="B504" s="221" t="s">
        <v>1195</v>
      </c>
      <c r="C504" s="222">
        <v>401000016</v>
      </c>
      <c r="D504" s="221" t="s">
        <v>730</v>
      </c>
      <c r="E504" s="156" t="s">
        <v>1196</v>
      </c>
      <c r="F504" s="16" t="s">
        <v>1197</v>
      </c>
      <c r="G504" s="226">
        <v>39814</v>
      </c>
      <c r="H504" s="16" t="s">
        <v>1211</v>
      </c>
      <c r="I504" s="227" t="s">
        <v>1199</v>
      </c>
      <c r="J504" s="227">
        <v>41518</v>
      </c>
      <c r="K504" s="226" t="s">
        <v>1212</v>
      </c>
      <c r="L504" s="16" t="s">
        <v>1213</v>
      </c>
      <c r="M504" s="227">
        <v>42470</v>
      </c>
      <c r="N504" s="38" t="s">
        <v>229</v>
      </c>
      <c r="O504" s="38" t="s">
        <v>50</v>
      </c>
      <c r="P504" s="228" t="s">
        <v>728</v>
      </c>
      <c r="Q504" s="18" t="s">
        <v>572</v>
      </c>
      <c r="R504" s="228" t="s">
        <v>554</v>
      </c>
      <c r="S504" s="239">
        <v>0</v>
      </c>
      <c r="T504" s="239">
        <v>0</v>
      </c>
      <c r="U504" s="239">
        <v>259.49</v>
      </c>
      <c r="V504" s="239">
        <v>233.55</v>
      </c>
      <c r="W504" s="239">
        <v>233.55</v>
      </c>
      <c r="X504" s="239">
        <v>0</v>
      </c>
    </row>
    <row r="505" spans="1:24" ht="264">
      <c r="A505" s="38">
        <v>611</v>
      </c>
      <c r="B505" s="221" t="s">
        <v>1195</v>
      </c>
      <c r="C505" s="222">
        <v>401000016</v>
      </c>
      <c r="D505" s="221" t="s">
        <v>730</v>
      </c>
      <c r="E505" s="156" t="s">
        <v>1196</v>
      </c>
      <c r="F505" s="16" t="s">
        <v>1197</v>
      </c>
      <c r="G505" s="226">
        <v>39814</v>
      </c>
      <c r="H505" s="16" t="s">
        <v>1198</v>
      </c>
      <c r="I505" s="227" t="s">
        <v>1214</v>
      </c>
      <c r="J505" s="227">
        <v>41518</v>
      </c>
      <c r="K505" s="226" t="s">
        <v>1200</v>
      </c>
      <c r="L505" s="16" t="s">
        <v>1215</v>
      </c>
      <c r="M505" s="227">
        <v>40437</v>
      </c>
      <c r="N505" s="38" t="s">
        <v>229</v>
      </c>
      <c r="O505" s="38" t="s">
        <v>50</v>
      </c>
      <c r="P505" s="228" t="s">
        <v>780</v>
      </c>
      <c r="Q505" s="18" t="s">
        <v>580</v>
      </c>
      <c r="R505" s="228" t="s">
        <v>554</v>
      </c>
      <c r="S505" s="239">
        <v>0</v>
      </c>
      <c r="T505" s="239">
        <v>0</v>
      </c>
      <c r="U505" s="239">
        <v>425</v>
      </c>
      <c r="V505" s="239">
        <v>0</v>
      </c>
      <c r="W505" s="239">
        <v>0</v>
      </c>
      <c r="X505" s="239">
        <v>0</v>
      </c>
    </row>
    <row r="506" spans="1:24" ht="264">
      <c r="A506" s="38">
        <v>611</v>
      </c>
      <c r="B506" s="221" t="s">
        <v>1195</v>
      </c>
      <c r="C506" s="222">
        <v>401000016</v>
      </c>
      <c r="D506" s="221" t="s">
        <v>730</v>
      </c>
      <c r="E506" s="156" t="s">
        <v>1216</v>
      </c>
      <c r="F506" s="16" t="s">
        <v>1217</v>
      </c>
      <c r="G506" s="226">
        <v>35030</v>
      </c>
      <c r="H506" s="16" t="s">
        <v>1218</v>
      </c>
      <c r="I506" s="16" t="s">
        <v>1219</v>
      </c>
      <c r="J506" s="227">
        <v>38416</v>
      </c>
      <c r="K506" s="226" t="s">
        <v>1200</v>
      </c>
      <c r="L506" s="16" t="s">
        <v>1220</v>
      </c>
      <c r="M506" s="227">
        <v>40437</v>
      </c>
      <c r="N506" s="38" t="s">
        <v>229</v>
      </c>
      <c r="O506" s="38" t="s">
        <v>50</v>
      </c>
      <c r="P506" s="228" t="s">
        <v>830</v>
      </c>
      <c r="Q506" s="18" t="s">
        <v>1221</v>
      </c>
      <c r="R506" s="228" t="s">
        <v>554</v>
      </c>
      <c r="S506" s="239">
        <v>240</v>
      </c>
      <c r="T506" s="239">
        <v>240</v>
      </c>
      <c r="U506" s="239">
        <v>0</v>
      </c>
      <c r="V506" s="239">
        <v>0</v>
      </c>
      <c r="W506" s="239">
        <v>0</v>
      </c>
      <c r="X506" s="239">
        <v>0</v>
      </c>
    </row>
    <row r="507" spans="1:24" ht="264">
      <c r="A507" s="38">
        <v>611</v>
      </c>
      <c r="B507" s="221" t="s">
        <v>1195</v>
      </c>
      <c r="C507" s="222">
        <v>401000016</v>
      </c>
      <c r="D507" s="221" t="s">
        <v>730</v>
      </c>
      <c r="E507" s="156" t="s">
        <v>1216</v>
      </c>
      <c r="F507" s="16" t="s">
        <v>1217</v>
      </c>
      <c r="G507" s="226">
        <v>35030</v>
      </c>
      <c r="H507" s="16" t="s">
        <v>1218</v>
      </c>
      <c r="I507" s="16" t="s">
        <v>1219</v>
      </c>
      <c r="J507" s="227">
        <v>38416</v>
      </c>
      <c r="K507" s="226" t="s">
        <v>1200</v>
      </c>
      <c r="L507" s="16" t="s">
        <v>1220</v>
      </c>
      <c r="M507" s="227">
        <v>40437</v>
      </c>
      <c r="N507" s="38" t="s">
        <v>229</v>
      </c>
      <c r="O507" s="38" t="s">
        <v>50</v>
      </c>
      <c r="P507" s="228" t="s">
        <v>832</v>
      </c>
      <c r="Q507" s="18" t="s">
        <v>1221</v>
      </c>
      <c r="R507" s="228" t="s">
        <v>554</v>
      </c>
      <c r="S507" s="239">
        <v>560</v>
      </c>
      <c r="T507" s="239">
        <v>560</v>
      </c>
      <c r="U507" s="239">
        <v>0</v>
      </c>
      <c r="V507" s="239">
        <v>0</v>
      </c>
      <c r="W507" s="239">
        <v>0</v>
      </c>
      <c r="X507" s="239">
        <v>0</v>
      </c>
    </row>
    <row r="508" spans="1:24" ht="92.4">
      <c r="A508" s="38" t="s">
        <v>531</v>
      </c>
      <c r="B508" s="221" t="s">
        <v>1195</v>
      </c>
      <c r="C508" s="222">
        <v>401000023</v>
      </c>
      <c r="D508" s="221" t="s">
        <v>1222</v>
      </c>
      <c r="E508" s="156" t="s">
        <v>1223</v>
      </c>
      <c r="F508" s="16" t="s">
        <v>1224</v>
      </c>
      <c r="G508" s="226">
        <v>39537</v>
      </c>
      <c r="H508" s="16" t="s">
        <v>1218</v>
      </c>
      <c r="I508" s="16" t="s">
        <v>1225</v>
      </c>
      <c r="J508" s="227">
        <v>38416</v>
      </c>
      <c r="K508" s="226" t="s">
        <v>1226</v>
      </c>
      <c r="L508" s="16" t="s">
        <v>1227</v>
      </c>
      <c r="M508" s="227">
        <v>39916</v>
      </c>
      <c r="N508" s="38" t="s">
        <v>468</v>
      </c>
      <c r="O508" s="38" t="s">
        <v>46</v>
      </c>
      <c r="P508" s="228" t="s">
        <v>1228</v>
      </c>
      <c r="Q508" s="18" t="s">
        <v>1203</v>
      </c>
      <c r="R508" s="228" t="s">
        <v>531</v>
      </c>
      <c r="S508" s="239">
        <v>2430.65</v>
      </c>
      <c r="T508" s="239">
        <v>2430.65</v>
      </c>
      <c r="U508" s="239">
        <v>2976.14</v>
      </c>
      <c r="V508" s="239">
        <v>2977.18</v>
      </c>
      <c r="W508" s="239">
        <v>2977.18</v>
      </c>
      <c r="X508" s="239">
        <v>0</v>
      </c>
    </row>
    <row r="509" spans="1:24" ht="92.4">
      <c r="A509" s="38" t="s">
        <v>531</v>
      </c>
      <c r="B509" s="221" t="s">
        <v>1195</v>
      </c>
      <c r="C509" s="222">
        <v>401000023</v>
      </c>
      <c r="D509" s="221" t="s">
        <v>1222</v>
      </c>
      <c r="E509" s="156" t="s">
        <v>1223</v>
      </c>
      <c r="F509" s="16" t="s">
        <v>1224</v>
      </c>
      <c r="G509" s="226">
        <v>39537</v>
      </c>
      <c r="H509" s="16" t="s">
        <v>1218</v>
      </c>
      <c r="I509" s="16" t="s">
        <v>1219</v>
      </c>
      <c r="J509" s="227">
        <v>38416</v>
      </c>
      <c r="K509" s="226" t="s">
        <v>1200</v>
      </c>
      <c r="L509" s="16" t="s">
        <v>1201</v>
      </c>
      <c r="M509" s="227">
        <v>39916</v>
      </c>
      <c r="N509" s="38" t="s">
        <v>468</v>
      </c>
      <c r="O509" s="38" t="s">
        <v>46</v>
      </c>
      <c r="P509" s="228" t="s">
        <v>1229</v>
      </c>
      <c r="Q509" s="18" t="s">
        <v>515</v>
      </c>
      <c r="R509" s="228" t="s">
        <v>531</v>
      </c>
      <c r="S509" s="239">
        <v>20.25</v>
      </c>
      <c r="T509" s="239">
        <v>20.25</v>
      </c>
      <c r="U509" s="239">
        <v>0</v>
      </c>
      <c r="V509" s="239">
        <v>0</v>
      </c>
      <c r="W509" s="239">
        <v>0</v>
      </c>
      <c r="X509" s="239">
        <v>0</v>
      </c>
    </row>
    <row r="510" spans="1:24" ht="105.6">
      <c r="A510" s="124" t="s">
        <v>531</v>
      </c>
      <c r="B510" s="319" t="s">
        <v>1195</v>
      </c>
      <c r="C510" s="320">
        <v>401000023</v>
      </c>
      <c r="D510" s="319" t="s">
        <v>1222</v>
      </c>
      <c r="E510" s="83" t="s">
        <v>1223</v>
      </c>
      <c r="F510" s="321" t="s">
        <v>1230</v>
      </c>
      <c r="G510" s="92">
        <v>39537</v>
      </c>
      <c r="H510" s="321" t="s">
        <v>1231</v>
      </c>
      <c r="I510" s="321" t="s">
        <v>1232</v>
      </c>
      <c r="J510" s="321" t="s">
        <v>1233</v>
      </c>
      <c r="K510" s="92" t="s">
        <v>1200</v>
      </c>
      <c r="L510" s="321" t="s">
        <v>1234</v>
      </c>
      <c r="M510" s="322">
        <v>40437</v>
      </c>
      <c r="N510" s="124" t="s">
        <v>468</v>
      </c>
      <c r="O510" s="124" t="s">
        <v>47</v>
      </c>
      <c r="P510" s="87" t="s">
        <v>1235</v>
      </c>
      <c r="Q510" s="272" t="s">
        <v>1236</v>
      </c>
      <c r="R510" s="87" t="s">
        <v>39</v>
      </c>
      <c r="S510" s="241">
        <v>1449.98</v>
      </c>
      <c r="T510" s="241">
        <v>1449.98</v>
      </c>
      <c r="U510" s="241">
        <v>1698</v>
      </c>
      <c r="V510" s="241">
        <v>1698</v>
      </c>
      <c r="W510" s="241">
        <v>1698</v>
      </c>
      <c r="X510" s="241">
        <v>0</v>
      </c>
    </row>
    <row r="511" spans="1:24" ht="92.4">
      <c r="A511" s="38" t="s">
        <v>531</v>
      </c>
      <c r="B511" s="221" t="s">
        <v>1195</v>
      </c>
      <c r="C511" s="222">
        <v>401000023</v>
      </c>
      <c r="D511" s="221" t="s">
        <v>1222</v>
      </c>
      <c r="E511" s="156" t="s">
        <v>1223</v>
      </c>
      <c r="F511" s="16" t="s">
        <v>1237</v>
      </c>
      <c r="G511" s="226">
        <v>39537</v>
      </c>
      <c r="H511" s="16" t="s">
        <v>1238</v>
      </c>
      <c r="I511" s="321" t="s">
        <v>1239</v>
      </c>
      <c r="J511" s="227">
        <v>42560</v>
      </c>
      <c r="K511" s="226" t="s">
        <v>1200</v>
      </c>
      <c r="L511" s="16" t="s">
        <v>1234</v>
      </c>
      <c r="M511" s="227">
        <v>40437</v>
      </c>
      <c r="N511" s="38" t="s">
        <v>468</v>
      </c>
      <c r="O511" s="38" t="s">
        <v>47</v>
      </c>
      <c r="P511" s="228" t="s">
        <v>1240</v>
      </c>
      <c r="Q511" s="18" t="s">
        <v>1241</v>
      </c>
      <c r="R511" s="228" t="s">
        <v>39</v>
      </c>
      <c r="S511" s="239">
        <v>0</v>
      </c>
      <c r="T511" s="239">
        <v>0</v>
      </c>
      <c r="U511" s="239">
        <v>15</v>
      </c>
      <c r="V511" s="239">
        <v>11.25</v>
      </c>
      <c r="W511" s="239">
        <v>11.25</v>
      </c>
      <c r="X511" s="239">
        <v>0</v>
      </c>
    </row>
    <row r="512" spans="1:24" ht="92.4">
      <c r="A512" s="38" t="s">
        <v>531</v>
      </c>
      <c r="B512" s="221" t="s">
        <v>1195</v>
      </c>
      <c r="C512" s="222">
        <v>401000023</v>
      </c>
      <c r="D512" s="221" t="s">
        <v>1222</v>
      </c>
      <c r="E512" s="156" t="s">
        <v>1223</v>
      </c>
      <c r="F512" s="16" t="s">
        <v>1237</v>
      </c>
      <c r="G512" s="226">
        <v>39537</v>
      </c>
      <c r="H512" s="16" t="s">
        <v>1238</v>
      </c>
      <c r="I512" s="321" t="s">
        <v>1239</v>
      </c>
      <c r="J512" s="227">
        <v>42560</v>
      </c>
      <c r="K512" s="226" t="s">
        <v>1200</v>
      </c>
      <c r="L512" s="16" t="s">
        <v>1234</v>
      </c>
      <c r="M512" s="227">
        <v>40437</v>
      </c>
      <c r="N512" s="38" t="s">
        <v>468</v>
      </c>
      <c r="O512" s="38" t="s">
        <v>47</v>
      </c>
      <c r="P512" s="228" t="s">
        <v>1242</v>
      </c>
      <c r="Q512" s="18" t="s">
        <v>1241</v>
      </c>
      <c r="R512" s="228" t="s">
        <v>39</v>
      </c>
      <c r="S512" s="239">
        <v>0</v>
      </c>
      <c r="T512" s="239">
        <v>0</v>
      </c>
      <c r="U512" s="239">
        <v>75</v>
      </c>
      <c r="V512" s="239">
        <v>56.25</v>
      </c>
      <c r="W512" s="239">
        <v>56.25</v>
      </c>
      <c r="X512" s="239">
        <v>0</v>
      </c>
    </row>
    <row r="513" spans="1:24" ht="92.4">
      <c r="A513" s="38" t="s">
        <v>531</v>
      </c>
      <c r="B513" s="221" t="s">
        <v>1195</v>
      </c>
      <c r="C513" s="222">
        <v>401000023</v>
      </c>
      <c r="D513" s="221" t="s">
        <v>1222</v>
      </c>
      <c r="E513" s="156" t="s">
        <v>1223</v>
      </c>
      <c r="F513" s="16" t="s">
        <v>1243</v>
      </c>
      <c r="G513" s="226">
        <v>39537</v>
      </c>
      <c r="H513" s="16" t="s">
        <v>1238</v>
      </c>
      <c r="I513" s="321" t="s">
        <v>1239</v>
      </c>
      <c r="J513" s="227">
        <v>42560</v>
      </c>
      <c r="K513" s="226" t="s">
        <v>1200</v>
      </c>
      <c r="L513" s="16" t="s">
        <v>1234</v>
      </c>
      <c r="M513" s="227">
        <v>40437</v>
      </c>
      <c r="N513" s="38" t="s">
        <v>468</v>
      </c>
      <c r="O513" s="38" t="s">
        <v>47</v>
      </c>
      <c r="P513" s="228" t="s">
        <v>1235</v>
      </c>
      <c r="Q513" s="18" t="s">
        <v>1236</v>
      </c>
      <c r="R513" s="228" t="s">
        <v>1244</v>
      </c>
      <c r="S513" s="239">
        <v>3800</v>
      </c>
      <c r="T513" s="239">
        <v>3800</v>
      </c>
      <c r="U513" s="239">
        <v>3052</v>
      </c>
      <c r="V513" s="239">
        <v>2577</v>
      </c>
      <c r="W513" s="239">
        <v>2577</v>
      </c>
      <c r="X513" s="239">
        <v>0</v>
      </c>
    </row>
    <row r="514" spans="1:24" ht="92.4">
      <c r="A514" s="38" t="s">
        <v>531</v>
      </c>
      <c r="B514" s="221" t="s">
        <v>1195</v>
      </c>
      <c r="C514" s="222">
        <v>401000023</v>
      </c>
      <c r="D514" s="221" t="s">
        <v>1222</v>
      </c>
      <c r="E514" s="156" t="s">
        <v>1223</v>
      </c>
      <c r="F514" s="16" t="s">
        <v>1243</v>
      </c>
      <c r="G514" s="226">
        <v>39537</v>
      </c>
      <c r="H514" s="16" t="s">
        <v>1238</v>
      </c>
      <c r="I514" s="16" t="s">
        <v>1245</v>
      </c>
      <c r="J514" s="227">
        <v>42560</v>
      </c>
      <c r="K514" s="226" t="s">
        <v>1200</v>
      </c>
      <c r="L514" s="16" t="s">
        <v>1234</v>
      </c>
      <c r="M514" s="227">
        <v>40437</v>
      </c>
      <c r="N514" s="38" t="s">
        <v>468</v>
      </c>
      <c r="O514" s="38" t="s">
        <v>47</v>
      </c>
      <c r="P514" s="228" t="s">
        <v>1235</v>
      </c>
      <c r="Q514" s="18" t="s">
        <v>1236</v>
      </c>
      <c r="R514" s="228" t="s">
        <v>531</v>
      </c>
      <c r="S514" s="239">
        <v>9881.5</v>
      </c>
      <c r="T514" s="239">
        <v>9881.5</v>
      </c>
      <c r="U514" s="239">
        <v>0</v>
      </c>
      <c r="V514" s="239">
        <v>0</v>
      </c>
      <c r="W514" s="239">
        <v>0</v>
      </c>
      <c r="X514" s="239">
        <v>0</v>
      </c>
    </row>
    <row r="515" spans="1:24" ht="92.4">
      <c r="A515" s="38" t="s">
        <v>531</v>
      </c>
      <c r="B515" s="221" t="s">
        <v>1195</v>
      </c>
      <c r="C515" s="222">
        <v>401000023</v>
      </c>
      <c r="D515" s="221" t="s">
        <v>1222</v>
      </c>
      <c r="E515" s="156" t="s">
        <v>1223</v>
      </c>
      <c r="F515" s="16" t="s">
        <v>1243</v>
      </c>
      <c r="G515" s="226">
        <v>39537</v>
      </c>
      <c r="H515" s="16" t="s">
        <v>1238</v>
      </c>
      <c r="I515" s="16" t="s">
        <v>1245</v>
      </c>
      <c r="J515" s="227">
        <v>42560</v>
      </c>
      <c r="K515" s="226" t="s">
        <v>1200</v>
      </c>
      <c r="L515" s="16" t="s">
        <v>1234</v>
      </c>
      <c r="M515" s="227">
        <v>40437</v>
      </c>
      <c r="N515" s="38" t="s">
        <v>468</v>
      </c>
      <c r="O515" s="38" t="s">
        <v>47</v>
      </c>
      <c r="P515" s="228" t="s">
        <v>1246</v>
      </c>
      <c r="Q515" s="18" t="s">
        <v>1247</v>
      </c>
      <c r="R515" s="228" t="s">
        <v>531</v>
      </c>
      <c r="S515" s="239">
        <v>0</v>
      </c>
      <c r="T515" s="239">
        <v>0</v>
      </c>
      <c r="U515" s="239">
        <v>8206.77</v>
      </c>
      <c r="V515" s="239">
        <v>7386.09</v>
      </c>
      <c r="W515" s="239">
        <v>7386.09</v>
      </c>
      <c r="X515" s="239">
        <v>0</v>
      </c>
    </row>
    <row r="516" spans="1:24" ht="105.6">
      <c r="A516" s="38" t="s">
        <v>531</v>
      </c>
      <c r="B516" s="221" t="s">
        <v>1195</v>
      </c>
      <c r="C516" s="222">
        <v>401000023</v>
      </c>
      <c r="D516" s="221" t="s">
        <v>1222</v>
      </c>
      <c r="E516" s="156" t="s">
        <v>1223</v>
      </c>
      <c r="F516" s="16" t="s">
        <v>1248</v>
      </c>
      <c r="G516" s="226">
        <v>39537</v>
      </c>
      <c r="H516" s="16" t="s">
        <v>1238</v>
      </c>
      <c r="I516" s="16" t="s">
        <v>1245</v>
      </c>
      <c r="J516" s="227">
        <v>42560</v>
      </c>
      <c r="K516" s="226" t="s">
        <v>1249</v>
      </c>
      <c r="L516" s="321" t="s">
        <v>1250</v>
      </c>
      <c r="M516" s="227">
        <v>41773</v>
      </c>
      <c r="N516" s="38" t="s">
        <v>468</v>
      </c>
      <c r="O516" s="38" t="s">
        <v>50</v>
      </c>
      <c r="P516" s="228" t="s">
        <v>1251</v>
      </c>
      <c r="Q516" s="18" t="s">
        <v>1252</v>
      </c>
      <c r="R516" s="228" t="s">
        <v>860</v>
      </c>
      <c r="S516" s="239">
        <v>21350</v>
      </c>
      <c r="T516" s="239">
        <v>21350</v>
      </c>
      <c r="U516" s="239">
        <v>1105</v>
      </c>
      <c r="V516" s="239">
        <v>0</v>
      </c>
      <c r="W516" s="239">
        <v>0</v>
      </c>
      <c r="X516" s="239">
        <v>0</v>
      </c>
    </row>
    <row r="517" spans="1:24" ht="105.6">
      <c r="A517" s="38" t="s">
        <v>531</v>
      </c>
      <c r="B517" s="221" t="s">
        <v>1195</v>
      </c>
      <c r="C517" s="222">
        <v>401000023</v>
      </c>
      <c r="D517" s="221" t="s">
        <v>1222</v>
      </c>
      <c r="E517" s="156" t="s">
        <v>1223</v>
      </c>
      <c r="F517" s="16" t="s">
        <v>1248</v>
      </c>
      <c r="G517" s="226">
        <v>39537</v>
      </c>
      <c r="H517" s="16" t="s">
        <v>1238</v>
      </c>
      <c r="I517" s="16" t="s">
        <v>1245</v>
      </c>
      <c r="J517" s="227">
        <v>42560</v>
      </c>
      <c r="K517" s="226" t="s">
        <v>1249</v>
      </c>
      <c r="L517" s="321" t="s">
        <v>1250</v>
      </c>
      <c r="M517" s="227">
        <v>41773</v>
      </c>
      <c r="N517" s="38" t="s">
        <v>468</v>
      </c>
      <c r="O517" s="38" t="s">
        <v>50</v>
      </c>
      <c r="P517" s="228" t="s">
        <v>1253</v>
      </c>
      <c r="Q517" s="18" t="s">
        <v>1252</v>
      </c>
      <c r="R517" s="228" t="s">
        <v>860</v>
      </c>
      <c r="S517" s="239">
        <v>0</v>
      </c>
      <c r="T517" s="239">
        <v>0</v>
      </c>
      <c r="U517" s="239">
        <v>20500</v>
      </c>
      <c r="V517" s="239">
        <v>0</v>
      </c>
      <c r="W517" s="239">
        <v>0</v>
      </c>
      <c r="X517" s="239">
        <v>0</v>
      </c>
    </row>
    <row r="518" spans="1:24" ht="92.4">
      <c r="A518" s="38" t="s">
        <v>531</v>
      </c>
      <c r="B518" s="221" t="s">
        <v>1195</v>
      </c>
      <c r="C518" s="222" t="s">
        <v>54</v>
      </c>
      <c r="D518" s="221" t="s">
        <v>197</v>
      </c>
      <c r="E518" s="156" t="s">
        <v>1254</v>
      </c>
      <c r="F518" s="16" t="s">
        <v>1255</v>
      </c>
      <c r="G518" s="226">
        <v>39814</v>
      </c>
      <c r="H518" s="16" t="s">
        <v>1256</v>
      </c>
      <c r="I518" s="16" t="s">
        <v>1257</v>
      </c>
      <c r="J518" s="16">
        <v>38416</v>
      </c>
      <c r="K518" s="226" t="s">
        <v>1258</v>
      </c>
      <c r="L518" s="321" t="s">
        <v>1259</v>
      </c>
      <c r="M518" s="16">
        <v>42110</v>
      </c>
      <c r="N518" s="38" t="s">
        <v>468</v>
      </c>
      <c r="O518" s="38" t="s">
        <v>252</v>
      </c>
      <c r="P518" s="228" t="s">
        <v>1260</v>
      </c>
      <c r="Q518" s="18" t="s">
        <v>1261</v>
      </c>
      <c r="R518" s="228" t="s">
        <v>39</v>
      </c>
      <c r="S518" s="239">
        <v>738.69</v>
      </c>
      <c r="T518" s="239">
        <v>738.69</v>
      </c>
      <c r="U518" s="239">
        <v>786.3</v>
      </c>
      <c r="V518" s="239">
        <v>786.3</v>
      </c>
      <c r="W518" s="239">
        <v>786.3</v>
      </c>
      <c r="X518" s="239">
        <v>0</v>
      </c>
    </row>
    <row r="519" spans="1:24" ht="92.4">
      <c r="A519" s="38" t="s">
        <v>531</v>
      </c>
      <c r="B519" s="221" t="s">
        <v>1195</v>
      </c>
      <c r="C519" s="222" t="s">
        <v>54</v>
      </c>
      <c r="D519" s="221" t="s">
        <v>197</v>
      </c>
      <c r="E519" s="156" t="s">
        <v>1262</v>
      </c>
      <c r="F519" s="16" t="s">
        <v>1255</v>
      </c>
      <c r="G519" s="226">
        <v>39814</v>
      </c>
      <c r="H519" s="16" t="s">
        <v>1256</v>
      </c>
      <c r="I519" s="16" t="s">
        <v>1257</v>
      </c>
      <c r="J519" s="16">
        <v>38416</v>
      </c>
      <c r="K519" s="226" t="s">
        <v>1258</v>
      </c>
      <c r="L519" s="321" t="s">
        <v>1263</v>
      </c>
      <c r="M519" s="16" t="s">
        <v>1264</v>
      </c>
      <c r="N519" s="38" t="s">
        <v>468</v>
      </c>
      <c r="O519" s="38" t="s">
        <v>252</v>
      </c>
      <c r="P519" s="228" t="s">
        <v>1260</v>
      </c>
      <c r="Q519" s="18" t="s">
        <v>1261</v>
      </c>
      <c r="R519" s="228" t="s">
        <v>40</v>
      </c>
      <c r="S519" s="239">
        <v>0</v>
      </c>
      <c r="T519" s="239">
        <v>0</v>
      </c>
      <c r="U519" s="239">
        <v>2</v>
      </c>
      <c r="V519" s="239">
        <v>2</v>
      </c>
      <c r="W519" s="239">
        <v>2</v>
      </c>
      <c r="X519" s="239">
        <v>0</v>
      </c>
    </row>
    <row r="520" spans="1:24" ht="92.4">
      <c r="A520" s="38" t="s">
        <v>531</v>
      </c>
      <c r="B520" s="221" t="s">
        <v>1195</v>
      </c>
      <c r="C520" s="222" t="s">
        <v>54</v>
      </c>
      <c r="D520" s="221" t="s">
        <v>197</v>
      </c>
      <c r="E520" s="156" t="s">
        <v>1262</v>
      </c>
      <c r="F520" s="16" t="s">
        <v>1255</v>
      </c>
      <c r="G520" s="226">
        <v>39814</v>
      </c>
      <c r="H520" s="16" t="s">
        <v>1256</v>
      </c>
      <c r="I520" s="16" t="s">
        <v>1257</v>
      </c>
      <c r="J520" s="16">
        <v>38416</v>
      </c>
      <c r="K520" s="226" t="s">
        <v>1258</v>
      </c>
      <c r="L520" s="321" t="s">
        <v>1263</v>
      </c>
      <c r="M520" s="16" t="s">
        <v>1264</v>
      </c>
      <c r="N520" s="38" t="s">
        <v>468</v>
      </c>
      <c r="O520" s="38" t="s">
        <v>252</v>
      </c>
      <c r="P520" s="228" t="s">
        <v>1260</v>
      </c>
      <c r="Q520" s="18" t="s">
        <v>1261</v>
      </c>
      <c r="R520" s="228" t="s">
        <v>41</v>
      </c>
      <c r="S520" s="239">
        <v>7</v>
      </c>
      <c r="T520" s="239">
        <v>7</v>
      </c>
      <c r="U520" s="239">
        <v>5</v>
      </c>
      <c r="V520" s="239">
        <v>5</v>
      </c>
      <c r="W520" s="239">
        <v>5</v>
      </c>
      <c r="X520" s="239">
        <v>0</v>
      </c>
    </row>
    <row r="521" spans="1:24" ht="158.4">
      <c r="A521" s="38" t="s">
        <v>531</v>
      </c>
      <c r="B521" s="221" t="s">
        <v>1195</v>
      </c>
      <c r="C521" s="222" t="s">
        <v>54</v>
      </c>
      <c r="D521" s="221" t="s">
        <v>197</v>
      </c>
      <c r="E521" s="156" t="s">
        <v>1265</v>
      </c>
      <c r="F521" s="16" t="s">
        <v>1266</v>
      </c>
      <c r="G521" s="226" t="s">
        <v>1267</v>
      </c>
      <c r="H521" s="16" t="s">
        <v>1268</v>
      </c>
      <c r="I521" s="16" t="s">
        <v>1269</v>
      </c>
      <c r="J521" s="16" t="s">
        <v>363</v>
      </c>
      <c r="K521" s="226" t="s">
        <v>1270</v>
      </c>
      <c r="L521" s="16" t="s">
        <v>1271</v>
      </c>
      <c r="M521" s="16" t="s">
        <v>1272</v>
      </c>
      <c r="N521" s="38" t="s">
        <v>468</v>
      </c>
      <c r="O521" s="38" t="s">
        <v>252</v>
      </c>
      <c r="P521" s="228" t="s">
        <v>1273</v>
      </c>
      <c r="Q521" s="18" t="s">
        <v>1274</v>
      </c>
      <c r="R521" s="228" t="s">
        <v>37</v>
      </c>
      <c r="S521" s="239">
        <v>7195.68</v>
      </c>
      <c r="T521" s="239">
        <v>7195.68</v>
      </c>
      <c r="U521" s="239">
        <v>6730.78</v>
      </c>
      <c r="V521" s="239">
        <v>6730.78</v>
      </c>
      <c r="W521" s="239">
        <v>6730.78</v>
      </c>
      <c r="X521" s="239">
        <v>0</v>
      </c>
    </row>
    <row r="522" spans="1:24" ht="158.4">
      <c r="A522" s="38" t="s">
        <v>531</v>
      </c>
      <c r="B522" s="221" t="s">
        <v>1195</v>
      </c>
      <c r="C522" s="222" t="s">
        <v>54</v>
      </c>
      <c r="D522" s="221" t="s">
        <v>197</v>
      </c>
      <c r="E522" s="156" t="s">
        <v>1265</v>
      </c>
      <c r="F522" s="16" t="s">
        <v>1266</v>
      </c>
      <c r="G522" s="226" t="s">
        <v>1267</v>
      </c>
      <c r="H522" s="16" t="s">
        <v>1268</v>
      </c>
      <c r="I522" s="16" t="s">
        <v>1269</v>
      </c>
      <c r="J522" s="16" t="s">
        <v>363</v>
      </c>
      <c r="K522" s="226" t="s">
        <v>1270</v>
      </c>
      <c r="L522" s="16" t="s">
        <v>1271</v>
      </c>
      <c r="M522" s="16" t="s">
        <v>1272</v>
      </c>
      <c r="N522" s="38" t="s">
        <v>468</v>
      </c>
      <c r="O522" s="38" t="s">
        <v>252</v>
      </c>
      <c r="P522" s="228" t="s">
        <v>1273</v>
      </c>
      <c r="Q522" s="18" t="s">
        <v>1274</v>
      </c>
      <c r="R522" s="228" t="s">
        <v>36</v>
      </c>
      <c r="S522" s="239">
        <v>2179.88</v>
      </c>
      <c r="T522" s="239">
        <v>2179.88</v>
      </c>
      <c r="U522" s="239">
        <v>2032.7</v>
      </c>
      <c r="V522" s="239">
        <v>2032.7</v>
      </c>
      <c r="W522" s="239">
        <v>2032.7</v>
      </c>
      <c r="X522" s="239">
        <v>0</v>
      </c>
    </row>
    <row r="523" spans="1:24" ht="92.4">
      <c r="A523" s="38" t="s">
        <v>531</v>
      </c>
      <c r="B523" s="221" t="s">
        <v>1195</v>
      </c>
      <c r="C523" s="222" t="s">
        <v>54</v>
      </c>
      <c r="D523" s="221" t="s">
        <v>197</v>
      </c>
      <c r="E523" s="156" t="s">
        <v>1275</v>
      </c>
      <c r="F523" s="16" t="s">
        <v>1276</v>
      </c>
      <c r="G523" s="226">
        <v>39234</v>
      </c>
      <c r="H523" s="16" t="s">
        <v>700</v>
      </c>
      <c r="I523" s="16" t="s">
        <v>1277</v>
      </c>
      <c r="J523" s="16">
        <v>39442</v>
      </c>
      <c r="K523" s="92" t="s">
        <v>1278</v>
      </c>
      <c r="L523" s="321" t="s">
        <v>1279</v>
      </c>
      <c r="M523" s="16">
        <v>42511</v>
      </c>
      <c r="N523" s="38" t="s">
        <v>468</v>
      </c>
      <c r="O523" s="38" t="s">
        <v>252</v>
      </c>
      <c r="P523" s="228" t="s">
        <v>1273</v>
      </c>
      <c r="Q523" s="18" t="s">
        <v>1274</v>
      </c>
      <c r="R523" s="228" t="s">
        <v>42</v>
      </c>
      <c r="S523" s="239">
        <v>44.05</v>
      </c>
      <c r="T523" s="239">
        <v>44.05</v>
      </c>
      <c r="U523" s="239">
        <v>0</v>
      </c>
      <c r="V523" s="239">
        <v>0</v>
      </c>
      <c r="W523" s="239">
        <v>0</v>
      </c>
      <c r="X523" s="239">
        <v>0</v>
      </c>
    </row>
    <row r="524" spans="1:24" ht="92.4">
      <c r="A524" s="38" t="s">
        <v>531</v>
      </c>
      <c r="B524" s="221" t="s">
        <v>1195</v>
      </c>
      <c r="C524" s="222" t="s">
        <v>54</v>
      </c>
      <c r="D524" s="221" t="s">
        <v>197</v>
      </c>
      <c r="E524" s="156" t="s">
        <v>1280</v>
      </c>
      <c r="F524" s="16" t="s">
        <v>493</v>
      </c>
      <c r="G524" s="226">
        <v>39234</v>
      </c>
      <c r="H524" s="16" t="s">
        <v>1281</v>
      </c>
      <c r="I524" s="16" t="s">
        <v>1282</v>
      </c>
      <c r="J524" s="16">
        <v>39442</v>
      </c>
      <c r="K524" s="226" t="s">
        <v>1283</v>
      </c>
      <c r="L524" s="16" t="s">
        <v>70</v>
      </c>
      <c r="M524" s="16">
        <v>37923</v>
      </c>
      <c r="N524" s="38" t="s">
        <v>468</v>
      </c>
      <c r="O524" s="38" t="s">
        <v>252</v>
      </c>
      <c r="P524" s="228" t="s">
        <v>1260</v>
      </c>
      <c r="Q524" s="18" t="s">
        <v>1261</v>
      </c>
      <c r="R524" s="228" t="s">
        <v>35</v>
      </c>
      <c r="S524" s="239">
        <v>180.72</v>
      </c>
      <c r="T524" s="239">
        <v>180.72</v>
      </c>
      <c r="U524" s="239">
        <v>180.84</v>
      </c>
      <c r="V524" s="239">
        <v>180.84</v>
      </c>
      <c r="W524" s="239">
        <v>180.84</v>
      </c>
      <c r="X524" s="239">
        <v>0</v>
      </c>
    </row>
    <row r="525" spans="1:24" ht="92.4">
      <c r="A525" s="38" t="s">
        <v>531</v>
      </c>
      <c r="B525" s="221" t="s">
        <v>1195</v>
      </c>
      <c r="C525" s="222" t="s">
        <v>54</v>
      </c>
      <c r="D525" s="221" t="s">
        <v>197</v>
      </c>
      <c r="E525" s="156" t="s">
        <v>1280</v>
      </c>
      <c r="F525" s="16" t="s">
        <v>493</v>
      </c>
      <c r="G525" s="226">
        <v>39234</v>
      </c>
      <c r="H525" s="16" t="s">
        <v>1281</v>
      </c>
      <c r="I525" s="16" t="s">
        <v>1282</v>
      </c>
      <c r="J525" s="16">
        <v>39442</v>
      </c>
      <c r="K525" s="226" t="s">
        <v>1283</v>
      </c>
      <c r="L525" s="16" t="s">
        <v>70</v>
      </c>
      <c r="M525" s="16">
        <v>37923</v>
      </c>
      <c r="N525" s="38" t="s">
        <v>468</v>
      </c>
      <c r="O525" s="38" t="s">
        <v>252</v>
      </c>
      <c r="P525" s="228" t="s">
        <v>1260</v>
      </c>
      <c r="Q525" s="18" t="s">
        <v>1261</v>
      </c>
      <c r="R525" s="228" t="s">
        <v>36</v>
      </c>
      <c r="S525" s="239">
        <v>63.04</v>
      </c>
      <c r="T525" s="239">
        <v>63.04</v>
      </c>
      <c r="U525" s="239">
        <v>54.61</v>
      </c>
      <c r="V525" s="239">
        <v>54.61</v>
      </c>
      <c r="W525" s="239">
        <v>54.61</v>
      </c>
      <c r="X525" s="239">
        <v>0</v>
      </c>
    </row>
    <row r="526" spans="1:24" ht="92.4">
      <c r="A526" s="38" t="s">
        <v>531</v>
      </c>
      <c r="B526" s="221" t="s">
        <v>1195</v>
      </c>
      <c r="C526" s="222" t="s">
        <v>54</v>
      </c>
      <c r="D526" s="221" t="s">
        <v>197</v>
      </c>
      <c r="E526" s="156" t="s">
        <v>1254</v>
      </c>
      <c r="F526" s="16" t="s">
        <v>1255</v>
      </c>
      <c r="G526" s="226">
        <v>39814</v>
      </c>
      <c r="H526" s="16" t="s">
        <v>1256</v>
      </c>
      <c r="I526" s="16" t="s">
        <v>1257</v>
      </c>
      <c r="J526" s="16">
        <v>38416</v>
      </c>
      <c r="K526" s="226" t="s">
        <v>1284</v>
      </c>
      <c r="L526" s="16" t="s">
        <v>1285</v>
      </c>
      <c r="M526" s="16">
        <v>42402</v>
      </c>
      <c r="N526" s="38" t="s">
        <v>46</v>
      </c>
      <c r="O526" s="38" t="s">
        <v>48</v>
      </c>
      <c r="P526" s="228" t="s">
        <v>1286</v>
      </c>
      <c r="Q526" s="18" t="s">
        <v>1287</v>
      </c>
      <c r="R526" s="228" t="s">
        <v>438</v>
      </c>
      <c r="S526" s="239">
        <v>17.82</v>
      </c>
      <c r="T526" s="239">
        <v>17.82</v>
      </c>
      <c r="U526" s="239">
        <v>0</v>
      </c>
      <c r="V526" s="239">
        <v>0</v>
      </c>
      <c r="W526" s="239">
        <v>0</v>
      </c>
      <c r="X526" s="239">
        <v>0</v>
      </c>
    </row>
    <row r="527" spans="1:24" ht="92.4">
      <c r="A527" s="38" t="s">
        <v>531</v>
      </c>
      <c r="B527" s="221" t="s">
        <v>1195</v>
      </c>
      <c r="C527" s="222" t="s">
        <v>54</v>
      </c>
      <c r="D527" s="221" t="s">
        <v>197</v>
      </c>
      <c r="E527" s="156" t="s">
        <v>1280</v>
      </c>
      <c r="F527" s="16" t="s">
        <v>206</v>
      </c>
      <c r="G527" s="226">
        <v>39234</v>
      </c>
      <c r="H527" s="16" t="s">
        <v>1281</v>
      </c>
      <c r="I527" s="16" t="s">
        <v>929</v>
      </c>
      <c r="J527" s="16">
        <v>39442</v>
      </c>
      <c r="K527" s="226" t="s">
        <v>1288</v>
      </c>
      <c r="L527" s="16" t="s">
        <v>208</v>
      </c>
      <c r="M527" s="16">
        <v>41920</v>
      </c>
      <c r="N527" s="38" t="s">
        <v>46</v>
      </c>
      <c r="O527" s="38" t="s">
        <v>48</v>
      </c>
      <c r="P527" s="228" t="s">
        <v>1289</v>
      </c>
      <c r="Q527" s="18" t="s">
        <v>52</v>
      </c>
      <c r="R527" s="228" t="s">
        <v>35</v>
      </c>
      <c r="S527" s="239">
        <v>251.96</v>
      </c>
      <c r="T527" s="239">
        <v>251.96</v>
      </c>
      <c r="U527" s="239">
        <v>0</v>
      </c>
      <c r="V527" s="239">
        <v>0</v>
      </c>
      <c r="W527" s="239">
        <v>0</v>
      </c>
      <c r="X527" s="239">
        <v>0</v>
      </c>
    </row>
    <row r="528" spans="1:24" ht="92.4">
      <c r="A528" s="38" t="s">
        <v>531</v>
      </c>
      <c r="B528" s="221" t="s">
        <v>1195</v>
      </c>
      <c r="C528" s="222" t="s">
        <v>54</v>
      </c>
      <c r="D528" s="221" t="s">
        <v>197</v>
      </c>
      <c r="E528" s="156" t="s">
        <v>1280</v>
      </c>
      <c r="F528" s="16" t="s">
        <v>206</v>
      </c>
      <c r="G528" s="226">
        <v>39234</v>
      </c>
      <c r="H528" s="16" t="s">
        <v>1281</v>
      </c>
      <c r="I528" s="16" t="s">
        <v>929</v>
      </c>
      <c r="J528" s="16">
        <v>39442</v>
      </c>
      <c r="K528" s="226" t="s">
        <v>1290</v>
      </c>
      <c r="L528" s="16" t="s">
        <v>208</v>
      </c>
      <c r="M528" s="16">
        <v>41920</v>
      </c>
      <c r="N528" s="38" t="s">
        <v>46</v>
      </c>
      <c r="O528" s="38" t="s">
        <v>48</v>
      </c>
      <c r="P528" s="228" t="s">
        <v>1289</v>
      </c>
      <c r="Q528" s="18" t="s">
        <v>52</v>
      </c>
      <c r="R528" s="228" t="s">
        <v>36</v>
      </c>
      <c r="S528" s="239">
        <v>76.09</v>
      </c>
      <c r="T528" s="239">
        <v>76.09</v>
      </c>
      <c r="U528" s="239">
        <v>0</v>
      </c>
      <c r="V528" s="239">
        <v>0</v>
      </c>
      <c r="W528" s="239">
        <v>0</v>
      </c>
      <c r="X528" s="239">
        <v>0</v>
      </c>
    </row>
    <row r="529" spans="1:24">
      <c r="A529" s="308" t="s">
        <v>2078</v>
      </c>
      <c r="B529" s="236"/>
      <c r="C529" s="222"/>
      <c r="D529" s="236"/>
      <c r="E529" s="38"/>
      <c r="F529" s="227"/>
      <c r="G529" s="237"/>
      <c r="H529" s="227"/>
      <c r="I529" s="227"/>
      <c r="J529" s="227"/>
      <c r="K529" s="224"/>
      <c r="L529" s="227"/>
      <c r="M529" s="227"/>
      <c r="N529" s="227"/>
      <c r="O529" s="227"/>
      <c r="P529" s="224"/>
      <c r="Q529" s="236"/>
      <c r="R529" s="236"/>
      <c r="S529" s="242">
        <f t="shared" ref="S529:X529" si="10">SUM(S500:S528)</f>
        <v>193351.57</v>
      </c>
      <c r="T529" s="242">
        <f t="shared" si="10"/>
        <v>193351.57</v>
      </c>
      <c r="U529" s="242">
        <f t="shared" si="10"/>
        <v>195692.90999999997</v>
      </c>
      <c r="V529" s="242">
        <f t="shared" si="10"/>
        <v>172467.65999999995</v>
      </c>
      <c r="W529" s="242">
        <f t="shared" si="10"/>
        <v>172467.65999999995</v>
      </c>
      <c r="X529" s="242">
        <f t="shared" si="10"/>
        <v>0</v>
      </c>
    </row>
    <row r="530" spans="1:24" ht="20.399999999999999">
      <c r="A530" s="254" t="s">
        <v>2084</v>
      </c>
      <c r="B530" s="236"/>
      <c r="C530" s="222"/>
      <c r="D530" s="236"/>
      <c r="E530" s="38"/>
      <c r="F530" s="227"/>
      <c r="G530" s="237"/>
      <c r="H530" s="227"/>
      <c r="I530" s="227"/>
      <c r="J530" s="227"/>
      <c r="K530" s="224"/>
      <c r="L530" s="227"/>
      <c r="M530" s="227"/>
      <c r="N530" s="227"/>
      <c r="O530" s="227"/>
      <c r="P530" s="224"/>
      <c r="Q530" s="236"/>
      <c r="R530" s="236"/>
      <c r="S530" s="242"/>
      <c r="T530" s="242"/>
      <c r="U530" s="242"/>
      <c r="V530" s="242"/>
      <c r="W530" s="242"/>
      <c r="X530" s="242"/>
    </row>
    <row r="531" spans="1:24" ht="52.8">
      <c r="A531" s="323">
        <v>617</v>
      </c>
      <c r="B531" s="324" t="s">
        <v>1291</v>
      </c>
      <c r="C531" s="325" t="s">
        <v>306</v>
      </c>
      <c r="D531" s="326" t="s">
        <v>307</v>
      </c>
      <c r="E531" s="138" t="s">
        <v>1292</v>
      </c>
      <c r="F531" s="58" t="s">
        <v>1293</v>
      </c>
      <c r="G531" s="47">
        <v>39814</v>
      </c>
      <c r="H531" s="58" t="s">
        <v>1294</v>
      </c>
      <c r="I531" s="58" t="s">
        <v>477</v>
      </c>
      <c r="J531" s="327">
        <v>38416</v>
      </c>
      <c r="K531" s="167" t="s">
        <v>1295</v>
      </c>
      <c r="L531" s="58" t="s">
        <v>217</v>
      </c>
      <c r="M531" s="58">
        <v>41794</v>
      </c>
      <c r="N531" s="328" t="s">
        <v>46</v>
      </c>
      <c r="O531" s="328" t="s">
        <v>48</v>
      </c>
      <c r="P531" s="328" t="s">
        <v>1296</v>
      </c>
      <c r="Q531" s="138" t="s">
        <v>1297</v>
      </c>
      <c r="R531" s="328" t="s">
        <v>39</v>
      </c>
      <c r="S531" s="65">
        <v>350</v>
      </c>
      <c r="T531" s="65">
        <v>350</v>
      </c>
      <c r="U531" s="65">
        <v>350</v>
      </c>
      <c r="V531" s="65">
        <v>350</v>
      </c>
      <c r="W531" s="65">
        <v>350</v>
      </c>
      <c r="X531" s="65"/>
    </row>
    <row r="532" spans="1:24" ht="52.8">
      <c r="A532" s="323">
        <v>617</v>
      </c>
      <c r="B532" s="324" t="s">
        <v>1291</v>
      </c>
      <c r="C532" s="325" t="s">
        <v>1298</v>
      </c>
      <c r="D532" s="326" t="s">
        <v>307</v>
      </c>
      <c r="E532" s="138" t="s">
        <v>1299</v>
      </c>
      <c r="F532" s="58" t="s">
        <v>1293</v>
      </c>
      <c r="G532" s="47">
        <v>39814</v>
      </c>
      <c r="H532" s="58" t="s">
        <v>1294</v>
      </c>
      <c r="I532" s="58" t="s">
        <v>477</v>
      </c>
      <c r="J532" s="327">
        <v>38416</v>
      </c>
      <c r="K532" s="167" t="s">
        <v>1295</v>
      </c>
      <c r="L532" s="58" t="s">
        <v>217</v>
      </c>
      <c r="M532" s="58">
        <v>41794</v>
      </c>
      <c r="N532" s="328" t="s">
        <v>46</v>
      </c>
      <c r="O532" s="328" t="s">
        <v>48</v>
      </c>
      <c r="P532" s="328" t="s">
        <v>1300</v>
      </c>
      <c r="Q532" s="138" t="s">
        <v>1301</v>
      </c>
      <c r="R532" s="328" t="s">
        <v>39</v>
      </c>
      <c r="S532" s="65">
        <v>0</v>
      </c>
      <c r="T532" s="65">
        <v>0</v>
      </c>
      <c r="U532" s="65">
        <v>40.200000000000003</v>
      </c>
      <c r="V532" s="65">
        <v>40.200000000000003</v>
      </c>
      <c r="W532" s="65">
        <v>40.200000000000003</v>
      </c>
      <c r="X532" s="329"/>
    </row>
    <row r="533" spans="1:24" ht="105.6">
      <c r="A533" s="323">
        <v>617</v>
      </c>
      <c r="B533" s="324" t="s">
        <v>1291</v>
      </c>
      <c r="C533" s="325" t="s">
        <v>1302</v>
      </c>
      <c r="D533" s="326" t="s">
        <v>307</v>
      </c>
      <c r="E533" s="138" t="s">
        <v>1292</v>
      </c>
      <c r="F533" s="58" t="s">
        <v>1293</v>
      </c>
      <c r="G533" s="330">
        <v>39814</v>
      </c>
      <c r="H533" s="58" t="s">
        <v>1303</v>
      </c>
      <c r="I533" s="58" t="s">
        <v>477</v>
      </c>
      <c r="J533" s="331">
        <v>38416</v>
      </c>
      <c r="K533" s="167" t="s">
        <v>1295</v>
      </c>
      <c r="L533" s="58" t="s">
        <v>217</v>
      </c>
      <c r="M533" s="58">
        <v>41794</v>
      </c>
      <c r="N533" s="328" t="s">
        <v>46</v>
      </c>
      <c r="O533" s="328" t="s">
        <v>48</v>
      </c>
      <c r="P533" s="328" t="s">
        <v>1304</v>
      </c>
      <c r="Q533" s="332" t="s">
        <v>1305</v>
      </c>
      <c r="R533" s="328" t="s">
        <v>39</v>
      </c>
      <c r="S533" s="65">
        <v>27.19</v>
      </c>
      <c r="T533" s="65">
        <v>27.19</v>
      </c>
      <c r="U533" s="65"/>
      <c r="V533" s="65"/>
      <c r="W533" s="65"/>
      <c r="X533" s="65"/>
    </row>
    <row r="534" spans="1:24" ht="52.8">
      <c r="A534" s="323">
        <v>617</v>
      </c>
      <c r="B534" s="324" t="s">
        <v>1291</v>
      </c>
      <c r="C534" s="325" t="s">
        <v>1302</v>
      </c>
      <c r="D534" s="326" t="s">
        <v>307</v>
      </c>
      <c r="E534" s="138" t="s">
        <v>1292</v>
      </c>
      <c r="F534" s="58" t="s">
        <v>1293</v>
      </c>
      <c r="G534" s="47">
        <v>39814</v>
      </c>
      <c r="H534" s="58" t="s">
        <v>1303</v>
      </c>
      <c r="I534" s="58" t="s">
        <v>477</v>
      </c>
      <c r="J534" s="327">
        <v>38416</v>
      </c>
      <c r="K534" s="167" t="s">
        <v>1295</v>
      </c>
      <c r="L534" s="58" t="s">
        <v>217</v>
      </c>
      <c r="M534" s="58">
        <v>41794</v>
      </c>
      <c r="N534" s="328" t="s">
        <v>46</v>
      </c>
      <c r="O534" s="328" t="s">
        <v>48</v>
      </c>
      <c r="P534" s="328" t="s">
        <v>1306</v>
      </c>
      <c r="Q534" s="333" t="s">
        <v>1307</v>
      </c>
      <c r="R534" s="328" t="s">
        <v>39</v>
      </c>
      <c r="S534" s="65">
        <v>678.36</v>
      </c>
      <c r="T534" s="65">
        <v>678.36</v>
      </c>
      <c r="U534" s="65"/>
      <c r="V534" s="65"/>
      <c r="W534" s="65"/>
      <c r="X534" s="65"/>
    </row>
    <row r="535" spans="1:24" ht="52.8">
      <c r="A535" s="323">
        <v>617</v>
      </c>
      <c r="B535" s="324" t="s">
        <v>1291</v>
      </c>
      <c r="C535" s="325" t="s">
        <v>306</v>
      </c>
      <c r="D535" s="326" t="s">
        <v>307</v>
      </c>
      <c r="E535" s="138" t="s">
        <v>1292</v>
      </c>
      <c r="F535" s="58" t="s">
        <v>1293</v>
      </c>
      <c r="G535" s="47">
        <v>39814</v>
      </c>
      <c r="H535" s="58" t="s">
        <v>1303</v>
      </c>
      <c r="I535" s="58" t="s">
        <v>477</v>
      </c>
      <c r="J535" s="327">
        <v>38416</v>
      </c>
      <c r="K535" s="167" t="s">
        <v>1295</v>
      </c>
      <c r="L535" s="58" t="s">
        <v>217</v>
      </c>
      <c r="M535" s="58">
        <v>41794</v>
      </c>
      <c r="N535" s="328" t="s">
        <v>252</v>
      </c>
      <c r="O535" s="328" t="s">
        <v>46</v>
      </c>
      <c r="P535" s="328" t="s">
        <v>1308</v>
      </c>
      <c r="Q535" s="138" t="s">
        <v>1309</v>
      </c>
      <c r="R535" s="328" t="s">
        <v>1310</v>
      </c>
      <c r="S535" s="65">
        <v>462</v>
      </c>
      <c r="T535" s="65">
        <v>462</v>
      </c>
      <c r="U535" s="65">
        <v>501.73</v>
      </c>
      <c r="V535" s="65">
        <v>535.85</v>
      </c>
      <c r="W535" s="65">
        <v>535.85</v>
      </c>
      <c r="X535" s="65"/>
    </row>
    <row r="536" spans="1:24" ht="52.8">
      <c r="A536" s="323">
        <v>617</v>
      </c>
      <c r="B536" s="324" t="s">
        <v>1291</v>
      </c>
      <c r="C536" s="325" t="s">
        <v>306</v>
      </c>
      <c r="D536" s="326" t="s">
        <v>307</v>
      </c>
      <c r="E536" s="138" t="s">
        <v>1292</v>
      </c>
      <c r="F536" s="58" t="s">
        <v>1293</v>
      </c>
      <c r="G536" s="47">
        <v>39814</v>
      </c>
      <c r="H536" s="58" t="s">
        <v>1303</v>
      </c>
      <c r="I536" s="58" t="s">
        <v>477</v>
      </c>
      <c r="J536" s="327">
        <v>38416</v>
      </c>
      <c r="K536" s="167" t="s">
        <v>1295</v>
      </c>
      <c r="L536" s="58" t="s">
        <v>217</v>
      </c>
      <c r="M536" s="58">
        <v>41794</v>
      </c>
      <c r="N536" s="328" t="s">
        <v>252</v>
      </c>
      <c r="O536" s="328" t="s">
        <v>46</v>
      </c>
      <c r="P536" s="328" t="s">
        <v>1308</v>
      </c>
      <c r="Q536" s="138" t="s">
        <v>1309</v>
      </c>
      <c r="R536" s="328" t="s">
        <v>39</v>
      </c>
      <c r="S536" s="65">
        <v>654</v>
      </c>
      <c r="T536" s="65">
        <v>654</v>
      </c>
      <c r="U536" s="65">
        <v>1100</v>
      </c>
      <c r="V536" s="65">
        <v>1100</v>
      </c>
      <c r="W536" s="65">
        <v>1100</v>
      </c>
      <c r="X536" s="65"/>
    </row>
    <row r="537" spans="1:24" ht="52.8">
      <c r="A537" s="323">
        <v>617</v>
      </c>
      <c r="B537" s="324" t="s">
        <v>1291</v>
      </c>
      <c r="C537" s="325" t="s">
        <v>306</v>
      </c>
      <c r="D537" s="326" t="s">
        <v>307</v>
      </c>
      <c r="E537" s="138" t="s">
        <v>1292</v>
      </c>
      <c r="F537" s="58" t="s">
        <v>1293</v>
      </c>
      <c r="G537" s="47">
        <v>39814</v>
      </c>
      <c r="H537" s="58" t="s">
        <v>1303</v>
      </c>
      <c r="I537" s="58" t="s">
        <v>477</v>
      </c>
      <c r="J537" s="327">
        <v>38416</v>
      </c>
      <c r="K537" s="167" t="s">
        <v>1295</v>
      </c>
      <c r="L537" s="58" t="s">
        <v>217</v>
      </c>
      <c r="M537" s="58">
        <v>41794</v>
      </c>
      <c r="N537" s="328" t="s">
        <v>252</v>
      </c>
      <c r="O537" s="328" t="s">
        <v>46</v>
      </c>
      <c r="P537" s="328" t="s">
        <v>1311</v>
      </c>
      <c r="Q537" s="138" t="s">
        <v>1312</v>
      </c>
      <c r="R537" s="328" t="s">
        <v>39</v>
      </c>
      <c r="S537" s="65">
        <v>1870</v>
      </c>
      <c r="T537" s="65">
        <v>1870</v>
      </c>
      <c r="U537" s="65"/>
      <c r="V537" s="65"/>
      <c r="W537" s="65"/>
      <c r="X537" s="65"/>
    </row>
    <row r="538" spans="1:24" ht="26.4">
      <c r="A538" s="1282">
        <v>617</v>
      </c>
      <c r="B538" s="1187" t="s">
        <v>1291</v>
      </c>
      <c r="C538" s="1299" t="s">
        <v>1313</v>
      </c>
      <c r="D538" s="1301" t="s">
        <v>1314</v>
      </c>
      <c r="E538" s="1303" t="s">
        <v>1292</v>
      </c>
      <c r="F538" s="1195" t="s">
        <v>1315</v>
      </c>
      <c r="G538" s="1305">
        <v>39814</v>
      </c>
      <c r="H538" s="1195" t="s">
        <v>1303</v>
      </c>
      <c r="I538" s="1195" t="s">
        <v>477</v>
      </c>
      <c r="J538" s="1307">
        <v>38416</v>
      </c>
      <c r="K538" s="107" t="s">
        <v>1316</v>
      </c>
      <c r="L538" s="113" t="s">
        <v>1317</v>
      </c>
      <c r="M538" s="336">
        <v>40909</v>
      </c>
      <c r="N538" s="1292" t="s">
        <v>119</v>
      </c>
      <c r="O538" s="1292" t="s">
        <v>548</v>
      </c>
      <c r="P538" s="1292" t="s">
        <v>1318</v>
      </c>
      <c r="Q538" s="1303" t="s">
        <v>1319</v>
      </c>
      <c r="R538" s="1292" t="s">
        <v>39</v>
      </c>
      <c r="S538" s="1280">
        <f>55979.25-11812+2000</f>
        <v>46167.25</v>
      </c>
      <c r="T538" s="1280">
        <f>55979.25-11812+2000</f>
        <v>46167.25</v>
      </c>
      <c r="U538" s="1280"/>
      <c r="V538" s="1280"/>
      <c r="W538" s="1280"/>
      <c r="X538" s="1181"/>
    </row>
    <row r="539" spans="1:24" ht="52.8">
      <c r="A539" s="1284"/>
      <c r="B539" s="1188"/>
      <c r="C539" s="1300"/>
      <c r="D539" s="1302"/>
      <c r="E539" s="1304"/>
      <c r="F539" s="1196"/>
      <c r="G539" s="1306"/>
      <c r="H539" s="1196"/>
      <c r="I539" s="1196"/>
      <c r="J539" s="1308"/>
      <c r="K539" s="108" t="s">
        <v>1320</v>
      </c>
      <c r="L539" s="262" t="s">
        <v>1321</v>
      </c>
      <c r="M539" s="337">
        <v>42600</v>
      </c>
      <c r="N539" s="1294"/>
      <c r="O539" s="1294"/>
      <c r="P539" s="1294"/>
      <c r="Q539" s="1304"/>
      <c r="R539" s="1294"/>
      <c r="S539" s="1281"/>
      <c r="T539" s="1281"/>
      <c r="U539" s="1281"/>
      <c r="V539" s="1281"/>
      <c r="W539" s="1281"/>
      <c r="X539" s="1182"/>
    </row>
    <row r="540" spans="1:24" ht="26.4">
      <c r="A540" s="1283">
        <v>617</v>
      </c>
      <c r="B540" s="1285" t="s">
        <v>1291</v>
      </c>
      <c r="C540" s="1309" t="s">
        <v>1313</v>
      </c>
      <c r="D540" s="1310" t="s">
        <v>1314</v>
      </c>
      <c r="E540" s="1311" t="s">
        <v>1292</v>
      </c>
      <c r="F540" s="1312" t="s">
        <v>1315</v>
      </c>
      <c r="G540" s="1313">
        <v>39814</v>
      </c>
      <c r="H540" s="1312" t="s">
        <v>1303</v>
      </c>
      <c r="I540" s="1312" t="s">
        <v>477</v>
      </c>
      <c r="J540" s="1314">
        <v>38416</v>
      </c>
      <c r="K540" s="107" t="s">
        <v>1316</v>
      </c>
      <c r="L540" s="113" t="s">
        <v>1317</v>
      </c>
      <c r="M540" s="336">
        <v>40909</v>
      </c>
      <c r="N540" s="1292" t="s">
        <v>119</v>
      </c>
      <c r="O540" s="1292" t="s">
        <v>548</v>
      </c>
      <c r="P540" s="1292" t="s">
        <v>1322</v>
      </c>
      <c r="Q540" s="1303" t="s">
        <v>1319</v>
      </c>
      <c r="R540" s="1292" t="s">
        <v>39</v>
      </c>
      <c r="S540" s="1280"/>
      <c r="T540" s="1280"/>
      <c r="U540" s="1280">
        <v>42439.96</v>
      </c>
      <c r="V540" s="1280">
        <v>51146.33</v>
      </c>
      <c r="W540" s="1280">
        <v>51146.33</v>
      </c>
      <c r="X540" s="1181"/>
    </row>
    <row r="541" spans="1:24" ht="52.8">
      <c r="A541" s="1284"/>
      <c r="B541" s="1188"/>
      <c r="C541" s="1300"/>
      <c r="D541" s="1302"/>
      <c r="E541" s="1304"/>
      <c r="F541" s="1196"/>
      <c r="G541" s="1306"/>
      <c r="H541" s="1196"/>
      <c r="I541" s="1196"/>
      <c r="J541" s="1308"/>
      <c r="K541" s="108" t="s">
        <v>1320</v>
      </c>
      <c r="L541" s="262" t="s">
        <v>1321</v>
      </c>
      <c r="M541" s="337">
        <v>42600</v>
      </c>
      <c r="N541" s="1294"/>
      <c r="O541" s="1294"/>
      <c r="P541" s="1294"/>
      <c r="Q541" s="1304"/>
      <c r="R541" s="1294"/>
      <c r="S541" s="1281"/>
      <c r="T541" s="1281"/>
      <c r="U541" s="1281"/>
      <c r="V541" s="1281"/>
      <c r="W541" s="1281"/>
      <c r="X541" s="1182"/>
    </row>
    <row r="542" spans="1:24" ht="26.4">
      <c r="A542" s="1282">
        <v>617</v>
      </c>
      <c r="B542" s="1187" t="s">
        <v>1291</v>
      </c>
      <c r="C542" s="1299" t="s">
        <v>1313</v>
      </c>
      <c r="D542" s="1301" t="s">
        <v>1314</v>
      </c>
      <c r="E542" s="1303" t="s">
        <v>1292</v>
      </c>
      <c r="F542" s="1195" t="s">
        <v>1315</v>
      </c>
      <c r="G542" s="1305">
        <v>39814</v>
      </c>
      <c r="H542" s="1195" t="s">
        <v>1303</v>
      </c>
      <c r="I542" s="1195" t="s">
        <v>477</v>
      </c>
      <c r="J542" s="1307">
        <v>38416</v>
      </c>
      <c r="K542" s="107" t="s">
        <v>1316</v>
      </c>
      <c r="L542" s="113" t="s">
        <v>1317</v>
      </c>
      <c r="M542" s="336">
        <v>40909</v>
      </c>
      <c r="N542" s="1292" t="s">
        <v>119</v>
      </c>
      <c r="O542" s="1292" t="s">
        <v>548</v>
      </c>
      <c r="P542" s="1292" t="s">
        <v>1323</v>
      </c>
      <c r="Q542" s="1303" t="s">
        <v>1319</v>
      </c>
      <c r="R542" s="1292" t="s">
        <v>39</v>
      </c>
      <c r="S542" s="1280">
        <v>11812</v>
      </c>
      <c r="T542" s="1280">
        <v>11812</v>
      </c>
      <c r="U542" s="1280">
        <v>14389.29</v>
      </c>
      <c r="V542" s="1280"/>
      <c r="W542" s="1280"/>
      <c r="X542" s="1280"/>
    </row>
    <row r="543" spans="1:24" ht="52.8">
      <c r="A543" s="1284"/>
      <c r="B543" s="1188"/>
      <c r="C543" s="1300"/>
      <c r="D543" s="1302"/>
      <c r="E543" s="1304"/>
      <c r="F543" s="1196"/>
      <c r="G543" s="1306"/>
      <c r="H543" s="1196"/>
      <c r="I543" s="1196"/>
      <c r="J543" s="1308"/>
      <c r="K543" s="109" t="s">
        <v>1320</v>
      </c>
      <c r="L543" s="114" t="s">
        <v>1321</v>
      </c>
      <c r="M543" s="331">
        <v>42600</v>
      </c>
      <c r="N543" s="1294"/>
      <c r="O543" s="1294"/>
      <c r="P543" s="1294"/>
      <c r="Q543" s="1304"/>
      <c r="R543" s="1294"/>
      <c r="S543" s="1281"/>
      <c r="T543" s="1281"/>
      <c r="U543" s="1281"/>
      <c r="V543" s="1281"/>
      <c r="W543" s="1281"/>
      <c r="X543" s="1281"/>
    </row>
    <row r="544" spans="1:24" ht="52.8">
      <c r="A544" s="323">
        <v>617</v>
      </c>
      <c r="B544" s="324" t="s">
        <v>1291</v>
      </c>
      <c r="C544" s="325" t="s">
        <v>799</v>
      </c>
      <c r="D544" s="326" t="s">
        <v>1324</v>
      </c>
      <c r="E544" s="138" t="s">
        <v>1292</v>
      </c>
      <c r="F544" s="58" t="s">
        <v>1325</v>
      </c>
      <c r="G544" s="49">
        <v>39814</v>
      </c>
      <c r="H544" s="58" t="s">
        <v>1303</v>
      </c>
      <c r="I544" s="58" t="s">
        <v>477</v>
      </c>
      <c r="J544" s="327">
        <v>38416</v>
      </c>
      <c r="K544" s="167" t="s">
        <v>1326</v>
      </c>
      <c r="L544" s="58" t="s">
        <v>1327</v>
      </c>
      <c r="M544" s="58">
        <v>42139</v>
      </c>
      <c r="N544" s="328" t="s">
        <v>127</v>
      </c>
      <c r="O544" s="328" t="s">
        <v>46</v>
      </c>
      <c r="P544" s="328" t="s">
        <v>521</v>
      </c>
      <c r="Q544" s="138" t="s">
        <v>129</v>
      </c>
      <c r="R544" s="328" t="s">
        <v>39</v>
      </c>
      <c r="S544" s="65">
        <v>1145</v>
      </c>
      <c r="T544" s="65">
        <v>1145</v>
      </c>
      <c r="U544" s="65">
        <v>1145</v>
      </c>
      <c r="V544" s="65">
        <v>1095.45</v>
      </c>
      <c r="W544" s="65">
        <v>1095.45</v>
      </c>
      <c r="X544" s="329"/>
    </row>
    <row r="545" spans="1:24" ht="52.8">
      <c r="A545" s="323">
        <v>617</v>
      </c>
      <c r="B545" s="324" t="s">
        <v>1291</v>
      </c>
      <c r="C545" s="325" t="s">
        <v>799</v>
      </c>
      <c r="D545" s="326" t="s">
        <v>1324</v>
      </c>
      <c r="E545" s="138" t="s">
        <v>1292</v>
      </c>
      <c r="F545" s="58" t="s">
        <v>1325</v>
      </c>
      <c r="G545" s="49">
        <v>39814</v>
      </c>
      <c r="H545" s="58" t="s">
        <v>1303</v>
      </c>
      <c r="I545" s="58" t="s">
        <v>477</v>
      </c>
      <c r="J545" s="327">
        <v>38416</v>
      </c>
      <c r="K545" s="167" t="s">
        <v>1326</v>
      </c>
      <c r="L545" s="58" t="s">
        <v>1327</v>
      </c>
      <c r="M545" s="58">
        <v>42139</v>
      </c>
      <c r="N545" s="328" t="s">
        <v>127</v>
      </c>
      <c r="O545" s="328" t="s">
        <v>46</v>
      </c>
      <c r="P545" s="328" t="s">
        <v>1328</v>
      </c>
      <c r="Q545" s="138" t="s">
        <v>1329</v>
      </c>
      <c r="R545" s="328" t="s">
        <v>39</v>
      </c>
      <c r="S545" s="65">
        <v>583</v>
      </c>
      <c r="T545" s="65">
        <v>583</v>
      </c>
      <c r="U545" s="65">
        <v>495.55</v>
      </c>
      <c r="V545" s="65">
        <v>495.55</v>
      </c>
      <c r="W545" s="65">
        <v>495.55</v>
      </c>
      <c r="X545" s="329"/>
    </row>
    <row r="546" spans="1:24" ht="52.8">
      <c r="A546" s="323">
        <v>617</v>
      </c>
      <c r="B546" s="324" t="s">
        <v>1291</v>
      </c>
      <c r="C546" s="338" t="s">
        <v>1330</v>
      </c>
      <c r="D546" s="339" t="s">
        <v>1331</v>
      </c>
      <c r="E546" s="138" t="s">
        <v>1292</v>
      </c>
      <c r="F546" s="58" t="s">
        <v>1332</v>
      </c>
      <c r="G546" s="49">
        <v>39814</v>
      </c>
      <c r="H546" s="58" t="s">
        <v>1303</v>
      </c>
      <c r="I546" s="58" t="s">
        <v>477</v>
      </c>
      <c r="J546" s="327">
        <v>38416</v>
      </c>
      <c r="K546" s="167" t="s">
        <v>2086</v>
      </c>
      <c r="L546" s="58" t="s">
        <v>1333</v>
      </c>
      <c r="M546" s="58" t="s">
        <v>1334</v>
      </c>
      <c r="N546" s="328" t="s">
        <v>252</v>
      </c>
      <c r="O546" s="328" t="s">
        <v>50</v>
      </c>
      <c r="P546" s="328" t="s">
        <v>896</v>
      </c>
      <c r="Q546" s="138" t="s">
        <v>897</v>
      </c>
      <c r="R546" s="328" t="s">
        <v>39</v>
      </c>
      <c r="S546" s="65">
        <v>687.42</v>
      </c>
      <c r="T546" s="65">
        <v>687.42</v>
      </c>
      <c r="U546" s="65">
        <v>1273</v>
      </c>
      <c r="V546" s="65">
        <v>1273</v>
      </c>
      <c r="W546" s="65">
        <v>1273</v>
      </c>
      <c r="X546" s="65"/>
    </row>
    <row r="547" spans="1:24" ht="250.8">
      <c r="A547" s="323">
        <v>617</v>
      </c>
      <c r="B547" s="324" t="s">
        <v>1291</v>
      </c>
      <c r="C547" s="325" t="s">
        <v>892</v>
      </c>
      <c r="D547" s="326" t="s">
        <v>1335</v>
      </c>
      <c r="E547" s="138" t="s">
        <v>1292</v>
      </c>
      <c r="F547" s="58" t="s">
        <v>1293</v>
      </c>
      <c r="G547" s="47">
        <v>39814</v>
      </c>
      <c r="H547" s="58" t="s">
        <v>1303</v>
      </c>
      <c r="I547" s="58" t="s">
        <v>477</v>
      </c>
      <c r="J547" s="327">
        <v>38416</v>
      </c>
      <c r="K547" s="167" t="s">
        <v>1336</v>
      </c>
      <c r="L547" s="58" t="s">
        <v>1337</v>
      </c>
      <c r="M547" s="58">
        <v>42139</v>
      </c>
      <c r="N547" s="328" t="s">
        <v>46</v>
      </c>
      <c r="O547" s="328" t="s">
        <v>48</v>
      </c>
      <c r="P547" s="328" t="s">
        <v>1338</v>
      </c>
      <c r="Q547" s="138" t="s">
        <v>200</v>
      </c>
      <c r="R547" s="328" t="s">
        <v>438</v>
      </c>
      <c r="S547" s="65">
        <v>155.91999999999999</v>
      </c>
      <c r="T547" s="65">
        <v>155.91999999999999</v>
      </c>
      <c r="U547" s="65"/>
      <c r="V547" s="65"/>
      <c r="W547" s="65"/>
      <c r="X547" s="65"/>
    </row>
    <row r="548" spans="1:24" ht="250.8">
      <c r="A548" s="323">
        <v>617</v>
      </c>
      <c r="B548" s="324" t="s">
        <v>1291</v>
      </c>
      <c r="C548" s="325" t="s">
        <v>892</v>
      </c>
      <c r="D548" s="326" t="s">
        <v>1335</v>
      </c>
      <c r="E548" s="138" t="s">
        <v>1292</v>
      </c>
      <c r="F548" s="58" t="s">
        <v>1315</v>
      </c>
      <c r="G548" s="49">
        <v>39814</v>
      </c>
      <c r="H548" s="58" t="s">
        <v>1303</v>
      </c>
      <c r="I548" s="58" t="s">
        <v>477</v>
      </c>
      <c r="J548" s="327">
        <v>38416</v>
      </c>
      <c r="K548" s="167" t="s">
        <v>1339</v>
      </c>
      <c r="L548" s="58" t="s">
        <v>1340</v>
      </c>
      <c r="M548" s="58">
        <v>42587</v>
      </c>
      <c r="N548" s="328" t="s">
        <v>119</v>
      </c>
      <c r="O548" s="328" t="s">
        <v>548</v>
      </c>
      <c r="P548" s="328" t="s">
        <v>1341</v>
      </c>
      <c r="Q548" s="138" t="s">
        <v>1342</v>
      </c>
      <c r="R548" s="328" t="s">
        <v>39</v>
      </c>
      <c r="S548" s="65">
        <v>8546.7199999999993</v>
      </c>
      <c r="T548" s="65">
        <v>8546.7199999999993</v>
      </c>
      <c r="U548" s="65">
        <v>7068.7</v>
      </c>
      <c r="V548" s="65">
        <v>7139.76</v>
      </c>
      <c r="W548" s="65">
        <v>7139.76</v>
      </c>
      <c r="X548" s="329"/>
    </row>
    <row r="549" spans="1:24" ht="250.8">
      <c r="A549" s="323">
        <v>617</v>
      </c>
      <c r="B549" s="324" t="s">
        <v>1291</v>
      </c>
      <c r="C549" s="325" t="s">
        <v>892</v>
      </c>
      <c r="D549" s="326" t="s">
        <v>1335</v>
      </c>
      <c r="E549" s="138" t="s">
        <v>1292</v>
      </c>
      <c r="F549" s="58" t="s">
        <v>1315</v>
      </c>
      <c r="G549" s="49">
        <v>39814</v>
      </c>
      <c r="H549" s="58" t="s">
        <v>1303</v>
      </c>
      <c r="I549" s="58" t="s">
        <v>477</v>
      </c>
      <c r="J549" s="327">
        <v>38416</v>
      </c>
      <c r="K549" s="167" t="s">
        <v>1343</v>
      </c>
      <c r="L549" s="58" t="s">
        <v>1340</v>
      </c>
      <c r="M549" s="58">
        <v>42587</v>
      </c>
      <c r="N549" s="328" t="s">
        <v>119</v>
      </c>
      <c r="O549" s="328" t="s">
        <v>548</v>
      </c>
      <c r="P549" s="328" t="s">
        <v>1341</v>
      </c>
      <c r="Q549" s="138" t="s">
        <v>1342</v>
      </c>
      <c r="R549" s="328" t="s">
        <v>39</v>
      </c>
      <c r="S549" s="65">
        <v>3582</v>
      </c>
      <c r="T549" s="65">
        <v>3582</v>
      </c>
      <c r="U549" s="65">
        <v>3600</v>
      </c>
      <c r="V549" s="65">
        <v>3240</v>
      </c>
      <c r="W549" s="65">
        <v>3240</v>
      </c>
      <c r="X549" s="329"/>
    </row>
    <row r="550" spans="1:24" ht="250.8">
      <c r="A550" s="323">
        <v>617</v>
      </c>
      <c r="B550" s="324" t="s">
        <v>1291</v>
      </c>
      <c r="C550" s="325" t="s">
        <v>892</v>
      </c>
      <c r="D550" s="326" t="s">
        <v>1335</v>
      </c>
      <c r="E550" s="138" t="s">
        <v>1292</v>
      </c>
      <c r="F550" s="58" t="s">
        <v>1332</v>
      </c>
      <c r="G550" s="49">
        <v>39814</v>
      </c>
      <c r="H550" s="58" t="s">
        <v>1303</v>
      </c>
      <c r="I550" s="58" t="s">
        <v>477</v>
      </c>
      <c r="J550" s="327">
        <v>38416</v>
      </c>
      <c r="K550" s="167" t="s">
        <v>2086</v>
      </c>
      <c r="L550" s="58" t="s">
        <v>1333</v>
      </c>
      <c r="M550" s="58" t="s">
        <v>1334</v>
      </c>
      <c r="N550" s="328" t="s">
        <v>252</v>
      </c>
      <c r="O550" s="328" t="s">
        <v>50</v>
      </c>
      <c r="P550" s="328" t="s">
        <v>896</v>
      </c>
      <c r="Q550" s="138" t="s">
        <v>897</v>
      </c>
      <c r="R550" s="328" t="s">
        <v>39</v>
      </c>
      <c r="S550" s="65">
        <v>4309.13</v>
      </c>
      <c r="T550" s="65">
        <v>4309.13</v>
      </c>
      <c r="U550" s="65">
        <f>8659.19-U553-V546</f>
        <v>5233.5500000000011</v>
      </c>
      <c r="V550" s="65">
        <f>8259.32-W546-V553</f>
        <v>4833.68</v>
      </c>
      <c r="W550" s="65">
        <v>4833.68</v>
      </c>
      <c r="X550" s="329"/>
    </row>
    <row r="551" spans="1:24" ht="250.8">
      <c r="A551" s="323">
        <v>617</v>
      </c>
      <c r="B551" s="324" t="s">
        <v>1291</v>
      </c>
      <c r="C551" s="325" t="s">
        <v>892</v>
      </c>
      <c r="D551" s="326" t="s">
        <v>1335</v>
      </c>
      <c r="E551" s="138" t="s">
        <v>1292</v>
      </c>
      <c r="F551" s="58" t="s">
        <v>1344</v>
      </c>
      <c r="G551" s="49">
        <v>39814</v>
      </c>
      <c r="H551" s="58" t="s">
        <v>1303</v>
      </c>
      <c r="I551" s="58" t="s">
        <v>477</v>
      </c>
      <c r="J551" s="327">
        <v>38416</v>
      </c>
      <c r="K551" s="167" t="s">
        <v>2086</v>
      </c>
      <c r="L551" s="58" t="s">
        <v>1345</v>
      </c>
      <c r="M551" s="58" t="s">
        <v>1334</v>
      </c>
      <c r="N551" s="328" t="s">
        <v>252</v>
      </c>
      <c r="O551" s="328" t="s">
        <v>50</v>
      </c>
      <c r="P551" s="328" t="s">
        <v>1346</v>
      </c>
      <c r="Q551" s="138" t="s">
        <v>1347</v>
      </c>
      <c r="R551" s="328" t="s">
        <v>39</v>
      </c>
      <c r="S551" s="65">
        <v>565.08000000000004</v>
      </c>
      <c r="T551" s="65">
        <v>565.08000000000004</v>
      </c>
      <c r="U551" s="340"/>
      <c r="V551" s="340"/>
      <c r="W551" s="340"/>
      <c r="X551" s="329"/>
    </row>
    <row r="552" spans="1:24" ht="250.8">
      <c r="A552" s="341">
        <v>617</v>
      </c>
      <c r="B552" s="118" t="s">
        <v>1291</v>
      </c>
      <c r="C552" s="342" t="s">
        <v>892</v>
      </c>
      <c r="D552" s="343" t="s">
        <v>1335</v>
      </c>
      <c r="E552" s="131" t="s">
        <v>1292</v>
      </c>
      <c r="F552" s="114" t="s">
        <v>1344</v>
      </c>
      <c r="G552" s="64">
        <v>39814</v>
      </c>
      <c r="H552" s="114" t="s">
        <v>1303</v>
      </c>
      <c r="I552" s="114" t="s">
        <v>477</v>
      </c>
      <c r="J552" s="331">
        <v>38416</v>
      </c>
      <c r="K552" s="109" t="s">
        <v>1348</v>
      </c>
      <c r="L552" s="114" t="s">
        <v>1345</v>
      </c>
      <c r="M552" s="114" t="s">
        <v>1334</v>
      </c>
      <c r="N552" s="344" t="s">
        <v>252</v>
      </c>
      <c r="O552" s="344" t="s">
        <v>50</v>
      </c>
      <c r="P552" s="344" t="s">
        <v>1349</v>
      </c>
      <c r="Q552" s="131" t="s">
        <v>1347</v>
      </c>
      <c r="R552" s="344" t="s">
        <v>39</v>
      </c>
      <c r="S552" s="345"/>
      <c r="T552" s="345"/>
      <c r="U552" s="346">
        <v>1046.3499999999999</v>
      </c>
      <c r="V552" s="346">
        <v>941.72</v>
      </c>
      <c r="W552" s="346">
        <v>941.72</v>
      </c>
      <c r="X552" s="115"/>
    </row>
    <row r="553" spans="1:24" ht="250.8">
      <c r="A553" s="323">
        <v>617</v>
      </c>
      <c r="B553" s="324" t="s">
        <v>1291</v>
      </c>
      <c r="C553" s="325" t="s">
        <v>892</v>
      </c>
      <c r="D553" s="326" t="s">
        <v>1335</v>
      </c>
      <c r="E553" s="138" t="s">
        <v>1292</v>
      </c>
      <c r="F553" s="58" t="s">
        <v>1344</v>
      </c>
      <c r="G553" s="49">
        <v>39814</v>
      </c>
      <c r="H553" s="58" t="s">
        <v>1303</v>
      </c>
      <c r="I553" s="58" t="s">
        <v>477</v>
      </c>
      <c r="J553" s="327">
        <v>38416</v>
      </c>
      <c r="K553" s="167" t="s">
        <v>2088</v>
      </c>
      <c r="L553" s="58" t="s">
        <v>1350</v>
      </c>
      <c r="M553" s="58" t="s">
        <v>1334</v>
      </c>
      <c r="N553" s="328" t="s">
        <v>252</v>
      </c>
      <c r="O553" s="328" t="s">
        <v>50</v>
      </c>
      <c r="P553" s="328" t="s">
        <v>896</v>
      </c>
      <c r="Q553" s="138" t="s">
        <v>897</v>
      </c>
      <c r="R553" s="328" t="s">
        <v>39</v>
      </c>
      <c r="S553" s="65">
        <v>2141.88</v>
      </c>
      <c r="T553" s="65">
        <v>2141.88</v>
      </c>
      <c r="U553" s="65">
        <v>2152.64</v>
      </c>
      <c r="V553" s="65">
        <v>2152.64</v>
      </c>
      <c r="W553" s="65">
        <v>2152.64</v>
      </c>
      <c r="X553" s="329"/>
    </row>
    <row r="554" spans="1:24" ht="250.8">
      <c r="A554" s="323">
        <v>617</v>
      </c>
      <c r="B554" s="324" t="s">
        <v>1291</v>
      </c>
      <c r="C554" s="325" t="s">
        <v>892</v>
      </c>
      <c r="D554" s="326" t="s">
        <v>1335</v>
      </c>
      <c r="E554" s="138" t="s">
        <v>1292</v>
      </c>
      <c r="F554" s="58" t="s">
        <v>1332</v>
      </c>
      <c r="G554" s="49">
        <v>39814</v>
      </c>
      <c r="H554" s="58" t="s">
        <v>1351</v>
      </c>
      <c r="I554" s="58" t="s">
        <v>1352</v>
      </c>
      <c r="J554" s="327">
        <v>38416</v>
      </c>
      <c r="K554" s="167" t="s">
        <v>1336</v>
      </c>
      <c r="L554" s="58" t="s">
        <v>1353</v>
      </c>
      <c r="M554" s="58">
        <v>42139</v>
      </c>
      <c r="N554" s="328" t="s">
        <v>252</v>
      </c>
      <c r="O554" s="328" t="s">
        <v>50</v>
      </c>
      <c r="P554" s="328" t="s">
        <v>1354</v>
      </c>
      <c r="Q554" s="138" t="s">
        <v>1355</v>
      </c>
      <c r="R554" s="328" t="s">
        <v>39</v>
      </c>
      <c r="S554" s="65">
        <v>9476.08</v>
      </c>
      <c r="T554" s="65">
        <v>9476.08</v>
      </c>
      <c r="U554" s="347"/>
      <c r="V554" s="347"/>
      <c r="W554" s="347"/>
      <c r="X554" s="347"/>
    </row>
    <row r="555" spans="1:24" ht="250.8">
      <c r="A555" s="323">
        <v>617</v>
      </c>
      <c r="B555" s="324" t="s">
        <v>1291</v>
      </c>
      <c r="C555" s="325" t="s">
        <v>892</v>
      </c>
      <c r="D555" s="326" t="s">
        <v>1335</v>
      </c>
      <c r="E555" s="138" t="s">
        <v>1292</v>
      </c>
      <c r="F555" s="58" t="s">
        <v>1332</v>
      </c>
      <c r="G555" s="49">
        <v>39814</v>
      </c>
      <c r="H555" s="58" t="s">
        <v>1351</v>
      </c>
      <c r="I555" s="58" t="s">
        <v>1352</v>
      </c>
      <c r="J555" s="327">
        <v>38416</v>
      </c>
      <c r="K555" s="167" t="s">
        <v>1336</v>
      </c>
      <c r="L555" s="58" t="s">
        <v>1353</v>
      </c>
      <c r="M555" s="58">
        <v>42139</v>
      </c>
      <c r="N555" s="328" t="s">
        <v>252</v>
      </c>
      <c r="O555" s="328" t="s">
        <v>50</v>
      </c>
      <c r="P555" s="328" t="s">
        <v>1356</v>
      </c>
      <c r="Q555" s="138" t="s">
        <v>1355</v>
      </c>
      <c r="R555" s="328" t="s">
        <v>39</v>
      </c>
      <c r="S555" s="65"/>
      <c r="T555" s="65"/>
      <c r="U555" s="347">
        <v>9476.08</v>
      </c>
      <c r="V555" s="347">
        <v>9476.08</v>
      </c>
      <c r="W555" s="347">
        <v>9476.08</v>
      </c>
      <c r="X555" s="347"/>
    </row>
    <row r="556" spans="1:24" ht="52.8">
      <c r="A556" s="323">
        <v>617</v>
      </c>
      <c r="B556" s="324" t="s">
        <v>1291</v>
      </c>
      <c r="C556" s="348" t="s">
        <v>54</v>
      </c>
      <c r="D556" s="326" t="s">
        <v>197</v>
      </c>
      <c r="E556" s="138" t="s">
        <v>1357</v>
      </c>
      <c r="F556" s="58" t="s">
        <v>206</v>
      </c>
      <c r="G556" s="49">
        <v>39234</v>
      </c>
      <c r="H556" s="58" t="s">
        <v>1358</v>
      </c>
      <c r="I556" s="58" t="s">
        <v>371</v>
      </c>
      <c r="J556" s="327">
        <v>39442</v>
      </c>
      <c r="K556" s="167" t="s">
        <v>1359</v>
      </c>
      <c r="L556" s="58" t="s">
        <v>931</v>
      </c>
      <c r="M556" s="58">
        <v>41920</v>
      </c>
      <c r="N556" s="328" t="s">
        <v>46</v>
      </c>
      <c r="O556" s="328" t="s">
        <v>48</v>
      </c>
      <c r="P556" s="328" t="s">
        <v>1360</v>
      </c>
      <c r="Q556" s="138" t="s">
        <v>52</v>
      </c>
      <c r="R556" s="328" t="s">
        <v>35</v>
      </c>
      <c r="S556" s="65">
        <v>260.92</v>
      </c>
      <c r="T556" s="349">
        <v>260.92</v>
      </c>
      <c r="U556" s="65"/>
      <c r="V556" s="65"/>
      <c r="W556" s="65"/>
      <c r="X556" s="65"/>
    </row>
    <row r="557" spans="1:24" ht="52.8">
      <c r="A557" s="323">
        <v>617</v>
      </c>
      <c r="B557" s="324" t="s">
        <v>1291</v>
      </c>
      <c r="C557" s="348" t="s">
        <v>54</v>
      </c>
      <c r="D557" s="326" t="s">
        <v>197</v>
      </c>
      <c r="E557" s="138" t="s">
        <v>1357</v>
      </c>
      <c r="F557" s="58" t="s">
        <v>206</v>
      </c>
      <c r="G557" s="49">
        <v>39234</v>
      </c>
      <c r="H557" s="58" t="s">
        <v>1303</v>
      </c>
      <c r="I557" s="58" t="s">
        <v>477</v>
      </c>
      <c r="J557" s="327">
        <v>38416</v>
      </c>
      <c r="K557" s="167" t="s">
        <v>1359</v>
      </c>
      <c r="L557" s="58" t="s">
        <v>931</v>
      </c>
      <c r="M557" s="58">
        <v>41920</v>
      </c>
      <c r="N557" s="328" t="s">
        <v>46</v>
      </c>
      <c r="O557" s="328" t="s">
        <v>48</v>
      </c>
      <c r="P557" s="328" t="s">
        <v>1360</v>
      </c>
      <c r="Q557" s="138" t="s">
        <v>52</v>
      </c>
      <c r="R557" s="328" t="s">
        <v>36</v>
      </c>
      <c r="S557" s="349">
        <v>39.92</v>
      </c>
      <c r="T557" s="349">
        <v>39.92</v>
      </c>
      <c r="U557" s="65"/>
      <c r="V557" s="65"/>
      <c r="W557" s="65"/>
      <c r="X557" s="65"/>
    </row>
    <row r="558" spans="1:24" ht="66">
      <c r="A558" s="323">
        <v>617</v>
      </c>
      <c r="B558" s="324" t="s">
        <v>1291</v>
      </c>
      <c r="C558" s="338" t="s">
        <v>54</v>
      </c>
      <c r="D558" s="339" t="s">
        <v>197</v>
      </c>
      <c r="E558" s="138" t="s">
        <v>1357</v>
      </c>
      <c r="F558" s="58" t="s">
        <v>867</v>
      </c>
      <c r="G558" s="49">
        <v>39234</v>
      </c>
      <c r="H558" s="58" t="s">
        <v>1358</v>
      </c>
      <c r="I558" s="58" t="s">
        <v>1361</v>
      </c>
      <c r="J558" s="327">
        <v>39442</v>
      </c>
      <c r="K558" s="167" t="s">
        <v>1362</v>
      </c>
      <c r="L558" s="350" t="s">
        <v>1363</v>
      </c>
      <c r="M558" s="350">
        <v>37923</v>
      </c>
      <c r="N558" s="328" t="s">
        <v>46</v>
      </c>
      <c r="O558" s="328" t="s">
        <v>119</v>
      </c>
      <c r="P558" s="328" t="s">
        <v>1364</v>
      </c>
      <c r="Q558" s="323" t="s">
        <v>158</v>
      </c>
      <c r="R558" s="328" t="s">
        <v>35</v>
      </c>
      <c r="S558" s="65">
        <v>447.65</v>
      </c>
      <c r="T558" s="65">
        <v>447.65</v>
      </c>
      <c r="U558" s="347">
        <v>476.55</v>
      </c>
      <c r="V558" s="347">
        <v>476.55</v>
      </c>
      <c r="W558" s="347">
        <v>476.55</v>
      </c>
      <c r="X558" s="347"/>
    </row>
    <row r="559" spans="1:24" ht="66">
      <c r="A559" s="323">
        <v>617</v>
      </c>
      <c r="B559" s="324" t="s">
        <v>1291</v>
      </c>
      <c r="C559" s="338" t="s">
        <v>54</v>
      </c>
      <c r="D559" s="339" t="s">
        <v>197</v>
      </c>
      <c r="E559" s="138" t="s">
        <v>1357</v>
      </c>
      <c r="F559" s="58" t="s">
        <v>867</v>
      </c>
      <c r="G559" s="49">
        <v>39234</v>
      </c>
      <c r="H559" s="58" t="s">
        <v>1358</v>
      </c>
      <c r="I559" s="58" t="s">
        <v>1361</v>
      </c>
      <c r="J559" s="327">
        <v>39442</v>
      </c>
      <c r="K559" s="167" t="s">
        <v>1362</v>
      </c>
      <c r="L559" s="351" t="s">
        <v>1363</v>
      </c>
      <c r="M559" s="351">
        <v>37923</v>
      </c>
      <c r="N559" s="328" t="s">
        <v>46</v>
      </c>
      <c r="O559" s="328" t="s">
        <v>119</v>
      </c>
      <c r="P559" s="328" t="s">
        <v>1364</v>
      </c>
      <c r="Q559" s="323" t="s">
        <v>158</v>
      </c>
      <c r="R559" s="328" t="s">
        <v>36</v>
      </c>
      <c r="S559" s="65">
        <v>135.19</v>
      </c>
      <c r="T559" s="65">
        <v>135.19</v>
      </c>
      <c r="U559" s="347">
        <v>143.9</v>
      </c>
      <c r="V559" s="347">
        <v>143.9</v>
      </c>
      <c r="W559" s="347">
        <v>143.9</v>
      </c>
      <c r="X559" s="347"/>
    </row>
    <row r="560" spans="1:24" ht="52.8">
      <c r="A560" s="323">
        <v>617</v>
      </c>
      <c r="B560" s="324" t="s">
        <v>1291</v>
      </c>
      <c r="C560" s="338" t="s">
        <v>54</v>
      </c>
      <c r="D560" s="339" t="s">
        <v>197</v>
      </c>
      <c r="E560" s="138" t="s">
        <v>1292</v>
      </c>
      <c r="F560" s="58" t="s">
        <v>1365</v>
      </c>
      <c r="G560" s="49">
        <v>39814</v>
      </c>
      <c r="H560" s="58" t="s">
        <v>1303</v>
      </c>
      <c r="I560" s="58" t="s">
        <v>477</v>
      </c>
      <c r="J560" s="327">
        <v>38416</v>
      </c>
      <c r="K560" s="167" t="s">
        <v>1366</v>
      </c>
      <c r="L560" s="58" t="s">
        <v>1367</v>
      </c>
      <c r="M560" s="58">
        <v>42110</v>
      </c>
      <c r="N560" s="328" t="s">
        <v>46</v>
      </c>
      <c r="O560" s="328" t="s">
        <v>119</v>
      </c>
      <c r="P560" s="328" t="s">
        <v>1364</v>
      </c>
      <c r="Q560" s="323" t="s">
        <v>158</v>
      </c>
      <c r="R560" s="328" t="s">
        <v>43</v>
      </c>
      <c r="S560" s="65">
        <v>0.28000000000000003</v>
      </c>
      <c r="T560" s="65">
        <v>0.28000000000000003</v>
      </c>
      <c r="U560" s="347"/>
      <c r="V560" s="340"/>
      <c r="W560" s="340"/>
      <c r="X560" s="340"/>
    </row>
    <row r="561" spans="1:24" ht="52.8">
      <c r="A561" s="323">
        <v>617</v>
      </c>
      <c r="B561" s="324" t="s">
        <v>1291</v>
      </c>
      <c r="C561" s="338" t="s">
        <v>54</v>
      </c>
      <c r="D561" s="339" t="s">
        <v>197</v>
      </c>
      <c r="E561" s="138" t="s">
        <v>1292</v>
      </c>
      <c r="F561" s="58" t="s">
        <v>1365</v>
      </c>
      <c r="G561" s="49">
        <v>39814</v>
      </c>
      <c r="H561" s="58" t="s">
        <v>1303</v>
      </c>
      <c r="I561" s="58" t="s">
        <v>477</v>
      </c>
      <c r="J561" s="327">
        <v>38416</v>
      </c>
      <c r="K561" s="167" t="s">
        <v>1366</v>
      </c>
      <c r="L561" s="58" t="s">
        <v>1367</v>
      </c>
      <c r="M561" s="58">
        <v>42110</v>
      </c>
      <c r="N561" s="328" t="s">
        <v>46</v>
      </c>
      <c r="O561" s="328" t="s">
        <v>119</v>
      </c>
      <c r="P561" s="328" t="s">
        <v>1364</v>
      </c>
      <c r="Q561" s="323" t="s">
        <v>158</v>
      </c>
      <c r="R561" s="328" t="s">
        <v>39</v>
      </c>
      <c r="S561" s="65">
        <v>2921.72</v>
      </c>
      <c r="T561" s="65">
        <v>2921.72</v>
      </c>
      <c r="U561" s="340">
        <v>2805.87</v>
      </c>
      <c r="V561" s="340">
        <v>2820.75</v>
      </c>
      <c r="W561" s="340">
        <v>2820.75</v>
      </c>
      <c r="X561" s="329"/>
    </row>
    <row r="562" spans="1:24" ht="52.8">
      <c r="A562" s="323">
        <v>617</v>
      </c>
      <c r="B562" s="324" t="s">
        <v>1291</v>
      </c>
      <c r="C562" s="338" t="s">
        <v>54</v>
      </c>
      <c r="D562" s="339" t="s">
        <v>197</v>
      </c>
      <c r="E562" s="138" t="s">
        <v>1292</v>
      </c>
      <c r="F562" s="58" t="s">
        <v>1365</v>
      </c>
      <c r="G562" s="49">
        <v>39814</v>
      </c>
      <c r="H562" s="58" t="s">
        <v>1303</v>
      </c>
      <c r="I562" s="58" t="s">
        <v>477</v>
      </c>
      <c r="J562" s="327">
        <v>38416</v>
      </c>
      <c r="K562" s="167" t="s">
        <v>1368</v>
      </c>
      <c r="L562" s="58" t="s">
        <v>1367</v>
      </c>
      <c r="M562" s="58">
        <v>42110</v>
      </c>
      <c r="N562" s="328" t="s">
        <v>46</v>
      </c>
      <c r="O562" s="328" t="s">
        <v>119</v>
      </c>
      <c r="P562" s="328" t="s">
        <v>1364</v>
      </c>
      <c r="Q562" s="323" t="s">
        <v>158</v>
      </c>
      <c r="R562" s="328" t="s">
        <v>40</v>
      </c>
      <c r="S562" s="65">
        <v>95.23</v>
      </c>
      <c r="T562" s="65">
        <v>95.23</v>
      </c>
      <c r="U562" s="347">
        <v>77</v>
      </c>
      <c r="V562" s="340">
        <v>77</v>
      </c>
      <c r="W562" s="340">
        <v>77</v>
      </c>
      <c r="X562" s="340"/>
    </row>
    <row r="563" spans="1:24" ht="52.8">
      <c r="A563" s="323">
        <v>617</v>
      </c>
      <c r="B563" s="324" t="s">
        <v>1291</v>
      </c>
      <c r="C563" s="338" t="s">
        <v>54</v>
      </c>
      <c r="D563" s="339" t="s">
        <v>197</v>
      </c>
      <c r="E563" s="127" t="s">
        <v>1292</v>
      </c>
      <c r="F563" s="113" t="s">
        <v>1365</v>
      </c>
      <c r="G563" s="352">
        <v>39814</v>
      </c>
      <c r="H563" s="113" t="s">
        <v>1303</v>
      </c>
      <c r="I563" s="113" t="s">
        <v>477</v>
      </c>
      <c r="J563" s="336">
        <v>38416</v>
      </c>
      <c r="K563" s="107" t="s">
        <v>1368</v>
      </c>
      <c r="L563" s="113" t="s">
        <v>1367</v>
      </c>
      <c r="M563" s="113">
        <v>42110</v>
      </c>
      <c r="N563" s="328" t="s">
        <v>46</v>
      </c>
      <c r="O563" s="328" t="s">
        <v>119</v>
      </c>
      <c r="P563" s="328" t="s">
        <v>1364</v>
      </c>
      <c r="Q563" s="323" t="s">
        <v>158</v>
      </c>
      <c r="R563" s="328" t="s">
        <v>41</v>
      </c>
      <c r="S563" s="65">
        <v>19.72</v>
      </c>
      <c r="T563" s="65">
        <v>19.72</v>
      </c>
      <c r="U563" s="347">
        <v>20</v>
      </c>
      <c r="V563" s="340">
        <v>20</v>
      </c>
      <c r="W563" s="340">
        <v>20</v>
      </c>
      <c r="X563" s="340"/>
    </row>
    <row r="564" spans="1:24" ht="52.8">
      <c r="A564" s="1282">
        <v>617</v>
      </c>
      <c r="B564" s="1187" t="s">
        <v>1291</v>
      </c>
      <c r="C564" s="1286" t="s">
        <v>54</v>
      </c>
      <c r="D564" s="1289" t="s">
        <v>197</v>
      </c>
      <c r="E564" s="112" t="s">
        <v>1369</v>
      </c>
      <c r="F564" s="353" t="s">
        <v>1370</v>
      </c>
      <c r="G564" s="354">
        <v>39234</v>
      </c>
      <c r="H564" s="353" t="s">
        <v>1371</v>
      </c>
      <c r="I564" s="353" t="s">
        <v>1372</v>
      </c>
      <c r="J564" s="355">
        <v>39442</v>
      </c>
      <c r="K564" s="356" t="s">
        <v>1373</v>
      </c>
      <c r="L564" s="353" t="s">
        <v>1374</v>
      </c>
      <c r="M564" s="113" t="s">
        <v>1375</v>
      </c>
      <c r="N564" s="1292" t="s">
        <v>46</v>
      </c>
      <c r="O564" s="1292" t="s">
        <v>119</v>
      </c>
      <c r="P564" s="1292" t="s">
        <v>1376</v>
      </c>
      <c r="Q564" s="1282" t="s">
        <v>87</v>
      </c>
      <c r="R564" s="1292" t="s">
        <v>37</v>
      </c>
      <c r="S564" s="1280">
        <v>21264.06</v>
      </c>
      <c r="T564" s="1280">
        <v>21264.06</v>
      </c>
      <c r="U564" s="1296">
        <v>21264.06</v>
      </c>
      <c r="V564" s="1269">
        <v>21264.06</v>
      </c>
      <c r="W564" s="1269">
        <v>21264.06</v>
      </c>
      <c r="X564" s="1269"/>
    </row>
    <row r="565" spans="1:24" ht="52.8">
      <c r="A565" s="1283"/>
      <c r="B565" s="1285"/>
      <c r="C565" s="1287"/>
      <c r="D565" s="1290"/>
      <c r="E565" s="1272" t="s">
        <v>1377</v>
      </c>
      <c r="F565" s="1274" t="s">
        <v>1378</v>
      </c>
      <c r="G565" s="1276">
        <v>39814</v>
      </c>
      <c r="H565" s="1274" t="s">
        <v>1379</v>
      </c>
      <c r="I565" s="1274" t="s">
        <v>477</v>
      </c>
      <c r="J565" s="1278">
        <v>38416</v>
      </c>
      <c r="K565" s="357" t="s">
        <v>1380</v>
      </c>
      <c r="L565" s="130" t="s">
        <v>1381</v>
      </c>
      <c r="M565" s="262" t="s">
        <v>1382</v>
      </c>
      <c r="N565" s="1293"/>
      <c r="O565" s="1293"/>
      <c r="P565" s="1293"/>
      <c r="Q565" s="1283"/>
      <c r="R565" s="1293"/>
      <c r="S565" s="1295"/>
      <c r="T565" s="1295"/>
      <c r="U565" s="1297"/>
      <c r="V565" s="1270"/>
      <c r="W565" s="1270"/>
      <c r="X565" s="1270"/>
    </row>
    <row r="566" spans="1:24" ht="66">
      <c r="A566" s="1284"/>
      <c r="B566" s="1188"/>
      <c r="C566" s="1288"/>
      <c r="D566" s="1291"/>
      <c r="E566" s="1273"/>
      <c r="F566" s="1275"/>
      <c r="G566" s="1277"/>
      <c r="H566" s="1275"/>
      <c r="I566" s="1275"/>
      <c r="J566" s="1279"/>
      <c r="K566" s="358" t="s">
        <v>1383</v>
      </c>
      <c r="L566" s="132" t="s">
        <v>1384</v>
      </c>
      <c r="M566" s="114" t="s">
        <v>1385</v>
      </c>
      <c r="N566" s="1294"/>
      <c r="O566" s="1294"/>
      <c r="P566" s="1294"/>
      <c r="Q566" s="1284"/>
      <c r="R566" s="1294"/>
      <c r="S566" s="1281"/>
      <c r="T566" s="1281"/>
      <c r="U566" s="1298"/>
      <c r="V566" s="1271"/>
      <c r="W566" s="1271"/>
      <c r="X566" s="1271"/>
    </row>
    <row r="567" spans="1:24" ht="171.6">
      <c r="A567" s="323">
        <v>617</v>
      </c>
      <c r="B567" s="324" t="s">
        <v>1291</v>
      </c>
      <c r="C567" s="338" t="s">
        <v>54</v>
      </c>
      <c r="D567" s="339" t="s">
        <v>197</v>
      </c>
      <c r="E567" s="131" t="s">
        <v>1357</v>
      </c>
      <c r="F567" s="114" t="s">
        <v>867</v>
      </c>
      <c r="G567" s="64">
        <v>39234</v>
      </c>
      <c r="H567" s="114" t="s">
        <v>1358</v>
      </c>
      <c r="I567" s="114" t="s">
        <v>1361</v>
      </c>
      <c r="J567" s="331">
        <v>39442</v>
      </c>
      <c r="K567" s="109" t="s">
        <v>1386</v>
      </c>
      <c r="L567" s="114" t="s">
        <v>1387</v>
      </c>
      <c r="M567" s="114" t="s">
        <v>1388</v>
      </c>
      <c r="N567" s="328" t="s">
        <v>46</v>
      </c>
      <c r="O567" s="328" t="s">
        <v>119</v>
      </c>
      <c r="P567" s="328" t="s">
        <v>1376</v>
      </c>
      <c r="Q567" s="323" t="s">
        <v>87</v>
      </c>
      <c r="R567" s="328" t="s">
        <v>36</v>
      </c>
      <c r="S567" s="65">
        <v>6323.95</v>
      </c>
      <c r="T567" s="65">
        <v>6323.95</v>
      </c>
      <c r="U567" s="347">
        <v>6421.73</v>
      </c>
      <c r="V567" s="340">
        <v>6421.73</v>
      </c>
      <c r="W567" s="340">
        <v>6421.73</v>
      </c>
      <c r="X567" s="340"/>
    </row>
    <row r="568" spans="1:24" ht="145.19999999999999">
      <c r="A568" s="323">
        <v>617</v>
      </c>
      <c r="B568" s="324" t="s">
        <v>1291</v>
      </c>
      <c r="C568" s="338" t="s">
        <v>295</v>
      </c>
      <c r="D568" s="359" t="s">
        <v>296</v>
      </c>
      <c r="E568" s="138" t="s">
        <v>1292</v>
      </c>
      <c r="F568" s="58" t="s">
        <v>1389</v>
      </c>
      <c r="G568" s="49">
        <v>39814</v>
      </c>
      <c r="H568" s="58" t="s">
        <v>1390</v>
      </c>
      <c r="I568" s="58" t="s">
        <v>1391</v>
      </c>
      <c r="J568" s="327">
        <v>39147</v>
      </c>
      <c r="K568" s="167" t="s">
        <v>1392</v>
      </c>
      <c r="L568" s="58" t="s">
        <v>1393</v>
      </c>
      <c r="M568" s="58">
        <v>42139</v>
      </c>
      <c r="N568" s="328" t="s">
        <v>46</v>
      </c>
      <c r="O568" s="328" t="s">
        <v>119</v>
      </c>
      <c r="P568" s="328" t="s">
        <v>1394</v>
      </c>
      <c r="Q568" s="138" t="s">
        <v>1395</v>
      </c>
      <c r="R568" s="328" t="s">
        <v>39</v>
      </c>
      <c r="S568" s="65">
        <v>50</v>
      </c>
      <c r="T568" s="65">
        <v>50</v>
      </c>
      <c r="U568" s="347">
        <v>51.74</v>
      </c>
      <c r="V568" s="347">
        <v>51.74</v>
      </c>
      <c r="W568" s="347">
        <v>51.74</v>
      </c>
      <c r="X568" s="347"/>
    </row>
    <row r="569" spans="1:24" ht="92.4">
      <c r="A569" s="323">
        <v>617</v>
      </c>
      <c r="B569" s="324" t="s">
        <v>1291</v>
      </c>
      <c r="C569" s="338" t="s">
        <v>696</v>
      </c>
      <c r="D569" s="338" t="s">
        <v>697</v>
      </c>
      <c r="E569" s="138" t="s">
        <v>1292</v>
      </c>
      <c r="F569" s="58" t="s">
        <v>1396</v>
      </c>
      <c r="G569" s="49">
        <v>39814</v>
      </c>
      <c r="H569" s="58" t="s">
        <v>1397</v>
      </c>
      <c r="I569" s="58" t="s">
        <v>1391</v>
      </c>
      <c r="J569" s="327">
        <v>39511</v>
      </c>
      <c r="K569" s="167" t="s">
        <v>1336</v>
      </c>
      <c r="L569" s="58" t="s">
        <v>1398</v>
      </c>
      <c r="M569" s="58">
        <v>42139</v>
      </c>
      <c r="N569" s="328" t="s">
        <v>46</v>
      </c>
      <c r="O569" s="328" t="s">
        <v>119</v>
      </c>
      <c r="P569" s="328" t="s">
        <v>1399</v>
      </c>
      <c r="Q569" s="138" t="s">
        <v>703</v>
      </c>
      <c r="R569" s="328" t="s">
        <v>37</v>
      </c>
      <c r="S569" s="65">
        <v>663.28</v>
      </c>
      <c r="T569" s="65">
        <v>663.28</v>
      </c>
      <c r="U569" s="347">
        <v>721.56</v>
      </c>
      <c r="V569" s="347">
        <v>721.56</v>
      </c>
      <c r="W569" s="347">
        <v>721.56</v>
      </c>
      <c r="X569" s="347"/>
    </row>
    <row r="570" spans="1:24" ht="92.4">
      <c r="A570" s="323">
        <v>617</v>
      </c>
      <c r="B570" s="324" t="s">
        <v>1291</v>
      </c>
      <c r="C570" s="338" t="s">
        <v>696</v>
      </c>
      <c r="D570" s="338" t="s">
        <v>697</v>
      </c>
      <c r="E570" s="138" t="s">
        <v>1292</v>
      </c>
      <c r="F570" s="58" t="s">
        <v>1396</v>
      </c>
      <c r="G570" s="49">
        <v>39814</v>
      </c>
      <c r="H570" s="58" t="s">
        <v>1397</v>
      </c>
      <c r="I570" s="58" t="s">
        <v>1391</v>
      </c>
      <c r="J570" s="327">
        <v>39511</v>
      </c>
      <c r="K570" s="167" t="s">
        <v>1336</v>
      </c>
      <c r="L570" s="58" t="s">
        <v>1398</v>
      </c>
      <c r="M570" s="58">
        <v>42139</v>
      </c>
      <c r="N570" s="328" t="s">
        <v>46</v>
      </c>
      <c r="O570" s="328" t="s">
        <v>119</v>
      </c>
      <c r="P570" s="328" t="s">
        <v>1399</v>
      </c>
      <c r="Q570" s="138" t="s">
        <v>703</v>
      </c>
      <c r="R570" s="328" t="s">
        <v>35</v>
      </c>
      <c r="S570" s="65">
        <v>38.299999999999997</v>
      </c>
      <c r="T570" s="65">
        <v>38.299999999999997</v>
      </c>
      <c r="U570" s="347">
        <v>38.299999999999997</v>
      </c>
      <c r="V570" s="347">
        <v>38.299999999999997</v>
      </c>
      <c r="W570" s="347">
        <v>38.299999999999997</v>
      </c>
      <c r="X570" s="347"/>
    </row>
    <row r="571" spans="1:24" ht="92.4">
      <c r="A571" s="323">
        <v>617</v>
      </c>
      <c r="B571" s="324" t="s">
        <v>1291</v>
      </c>
      <c r="C571" s="338" t="s">
        <v>696</v>
      </c>
      <c r="D571" s="338" t="s">
        <v>697</v>
      </c>
      <c r="E571" s="138" t="s">
        <v>1292</v>
      </c>
      <c r="F571" s="58" t="s">
        <v>1396</v>
      </c>
      <c r="G571" s="49">
        <v>39814</v>
      </c>
      <c r="H571" s="58" t="s">
        <v>1397</v>
      </c>
      <c r="I571" s="58" t="s">
        <v>1391</v>
      </c>
      <c r="J571" s="327">
        <v>39511</v>
      </c>
      <c r="K571" s="167" t="s">
        <v>1336</v>
      </c>
      <c r="L571" s="58" t="s">
        <v>1398</v>
      </c>
      <c r="M571" s="58">
        <v>42139</v>
      </c>
      <c r="N571" s="328" t="s">
        <v>46</v>
      </c>
      <c r="O571" s="328" t="s">
        <v>119</v>
      </c>
      <c r="P571" s="328" t="s">
        <v>1399</v>
      </c>
      <c r="Q571" s="138" t="s">
        <v>703</v>
      </c>
      <c r="R571" s="328" t="s">
        <v>36</v>
      </c>
      <c r="S571" s="65">
        <v>287.75</v>
      </c>
      <c r="T571" s="65">
        <v>287.75</v>
      </c>
      <c r="U571" s="347">
        <v>229.47</v>
      </c>
      <c r="V571" s="347">
        <v>229.47</v>
      </c>
      <c r="W571" s="347">
        <v>229.47</v>
      </c>
      <c r="X571" s="347"/>
    </row>
    <row r="572" spans="1:24" ht="92.4">
      <c r="A572" s="323">
        <v>617</v>
      </c>
      <c r="B572" s="324" t="s">
        <v>1291</v>
      </c>
      <c r="C572" s="338" t="s">
        <v>696</v>
      </c>
      <c r="D572" s="338" t="s">
        <v>697</v>
      </c>
      <c r="E572" s="138" t="s">
        <v>1292</v>
      </c>
      <c r="F572" s="58" t="s">
        <v>1396</v>
      </c>
      <c r="G572" s="49">
        <v>39814</v>
      </c>
      <c r="H572" s="58" t="s">
        <v>1397</v>
      </c>
      <c r="I572" s="58" t="s">
        <v>1391</v>
      </c>
      <c r="J572" s="327">
        <v>39511</v>
      </c>
      <c r="K572" s="167" t="s">
        <v>1336</v>
      </c>
      <c r="L572" s="58" t="s">
        <v>1398</v>
      </c>
      <c r="M572" s="58">
        <v>42139</v>
      </c>
      <c r="N572" s="328" t="s">
        <v>46</v>
      </c>
      <c r="O572" s="328" t="s">
        <v>119</v>
      </c>
      <c r="P572" s="328" t="s">
        <v>1399</v>
      </c>
      <c r="Q572" s="138" t="s">
        <v>703</v>
      </c>
      <c r="R572" s="328" t="s">
        <v>39</v>
      </c>
      <c r="S572" s="65">
        <v>58.42</v>
      </c>
      <c r="T572" s="65">
        <v>58.42</v>
      </c>
      <c r="U572" s="347">
        <v>58.42</v>
      </c>
      <c r="V572" s="347">
        <v>58.42</v>
      </c>
      <c r="W572" s="347">
        <v>58.42</v>
      </c>
      <c r="X572" s="347"/>
    </row>
    <row r="573" spans="1:24" ht="79.2">
      <c r="A573" s="323">
        <v>617</v>
      </c>
      <c r="B573" s="324" t="s">
        <v>1291</v>
      </c>
      <c r="C573" s="348" t="s">
        <v>1400</v>
      </c>
      <c r="D573" s="326" t="s">
        <v>1401</v>
      </c>
      <c r="E573" s="138" t="s">
        <v>1402</v>
      </c>
      <c r="F573" s="58" t="s">
        <v>1403</v>
      </c>
      <c r="G573" s="49">
        <v>38558</v>
      </c>
      <c r="H573" s="58" t="s">
        <v>1404</v>
      </c>
      <c r="I573" s="58" t="s">
        <v>1405</v>
      </c>
      <c r="J573" s="327">
        <v>38890</v>
      </c>
      <c r="K573" s="161" t="s">
        <v>1406</v>
      </c>
      <c r="L573" s="154" t="s">
        <v>1407</v>
      </c>
      <c r="M573" s="58">
        <v>42418</v>
      </c>
      <c r="N573" s="328" t="s">
        <v>46</v>
      </c>
      <c r="O573" s="328" t="s">
        <v>48</v>
      </c>
      <c r="P573" s="328" t="s">
        <v>1408</v>
      </c>
      <c r="Q573" s="138" t="s">
        <v>1409</v>
      </c>
      <c r="R573" s="328" t="s">
        <v>39</v>
      </c>
      <c r="S573" s="349">
        <v>321.19</v>
      </c>
      <c r="T573" s="349">
        <v>215.56</v>
      </c>
      <c r="U573" s="65"/>
      <c r="V573" s="65"/>
      <c r="W573" s="65"/>
      <c r="X573" s="65"/>
    </row>
    <row r="574" spans="1:24">
      <c r="A574" s="308" t="s">
        <v>2078</v>
      </c>
      <c r="B574" s="360"/>
      <c r="C574" s="338"/>
      <c r="D574" s="339"/>
      <c r="E574" s="361"/>
      <c r="F574" s="323"/>
      <c r="G574" s="154"/>
      <c r="H574" s="58"/>
      <c r="I574" s="58"/>
      <c r="J574" s="58"/>
      <c r="K574" s="167"/>
      <c r="L574" s="58"/>
      <c r="M574" s="58"/>
      <c r="N574" s="328"/>
      <c r="O574" s="328"/>
      <c r="P574" s="328"/>
      <c r="Q574" s="138"/>
      <c r="R574" s="328"/>
      <c r="S574" s="362">
        <f t="shared" ref="S574:X574" si="11">SUM(S531:S573)</f>
        <v>126140.61</v>
      </c>
      <c r="T574" s="362">
        <f t="shared" si="11"/>
        <v>126034.98</v>
      </c>
      <c r="U574" s="362">
        <f t="shared" si="11"/>
        <v>122620.65000000001</v>
      </c>
      <c r="V574" s="362">
        <f t="shared" si="11"/>
        <v>116143.74</v>
      </c>
      <c r="W574" s="362">
        <f t="shared" si="11"/>
        <v>116143.74</v>
      </c>
      <c r="X574" s="362">
        <f t="shared" si="11"/>
        <v>0</v>
      </c>
    </row>
    <row r="575" spans="1:24" ht="20.399999999999999">
      <c r="A575" s="254" t="s">
        <v>2085</v>
      </c>
      <c r="B575" s="360"/>
      <c r="C575" s="338"/>
      <c r="D575" s="339"/>
      <c r="E575" s="361"/>
      <c r="F575" s="323"/>
      <c r="G575" s="154"/>
      <c r="H575" s="58"/>
      <c r="I575" s="58"/>
      <c r="J575" s="58"/>
      <c r="K575" s="167"/>
      <c r="L575" s="58"/>
      <c r="M575" s="58"/>
      <c r="N575" s="328"/>
      <c r="O575" s="328"/>
      <c r="P575" s="328"/>
      <c r="Q575" s="138"/>
      <c r="R575" s="328"/>
      <c r="S575" s="362"/>
      <c r="T575" s="362"/>
      <c r="U575" s="362"/>
      <c r="V575" s="362"/>
      <c r="W575" s="362"/>
      <c r="X575" s="362"/>
    </row>
    <row r="576" spans="1:24" ht="52.8">
      <c r="A576" s="363">
        <v>618</v>
      </c>
      <c r="B576" s="42" t="s">
        <v>1410</v>
      </c>
      <c r="C576" s="325" t="s">
        <v>1411</v>
      </c>
      <c r="D576" s="326" t="s">
        <v>307</v>
      </c>
      <c r="E576" s="138" t="s">
        <v>1292</v>
      </c>
      <c r="F576" s="58" t="s">
        <v>1293</v>
      </c>
      <c r="G576" s="47">
        <v>39814</v>
      </c>
      <c r="H576" s="58" t="s">
        <v>1294</v>
      </c>
      <c r="I576" s="58" t="s">
        <v>477</v>
      </c>
      <c r="J576" s="327">
        <v>38416</v>
      </c>
      <c r="K576" s="167" t="s">
        <v>1295</v>
      </c>
      <c r="L576" s="58" t="s">
        <v>217</v>
      </c>
      <c r="M576" s="58">
        <v>41794</v>
      </c>
      <c r="N576" s="328" t="s">
        <v>46</v>
      </c>
      <c r="O576" s="328" t="s">
        <v>48</v>
      </c>
      <c r="P576" s="328" t="s">
        <v>1296</v>
      </c>
      <c r="Q576" s="138" t="s">
        <v>1297</v>
      </c>
      <c r="R576" s="328" t="s">
        <v>39</v>
      </c>
      <c r="S576" s="65">
        <v>779.54</v>
      </c>
      <c r="T576" s="65">
        <v>779.32</v>
      </c>
      <c r="U576" s="65">
        <v>354.3</v>
      </c>
      <c r="V576" s="65">
        <v>357.85</v>
      </c>
      <c r="W576" s="65">
        <v>357.85</v>
      </c>
      <c r="X576" s="329"/>
    </row>
    <row r="577" spans="1:24" ht="52.8">
      <c r="A577" s="363">
        <v>618</v>
      </c>
      <c r="B577" s="42" t="s">
        <v>1410</v>
      </c>
      <c r="C577" s="325" t="s">
        <v>306</v>
      </c>
      <c r="D577" s="326" t="s">
        <v>307</v>
      </c>
      <c r="E577" s="138" t="s">
        <v>1292</v>
      </c>
      <c r="F577" s="58" t="s">
        <v>1293</v>
      </c>
      <c r="G577" s="47">
        <v>39814</v>
      </c>
      <c r="H577" s="58" t="s">
        <v>1303</v>
      </c>
      <c r="I577" s="58" t="s">
        <v>477</v>
      </c>
      <c r="J577" s="327">
        <v>38416</v>
      </c>
      <c r="K577" s="167" t="s">
        <v>1295</v>
      </c>
      <c r="L577" s="58" t="s">
        <v>217</v>
      </c>
      <c r="M577" s="58">
        <v>41794</v>
      </c>
      <c r="N577" s="328" t="s">
        <v>252</v>
      </c>
      <c r="O577" s="328" t="s">
        <v>46</v>
      </c>
      <c r="P577" s="328" t="s">
        <v>1308</v>
      </c>
      <c r="Q577" s="138" t="s">
        <v>1309</v>
      </c>
      <c r="R577" s="328" t="s">
        <v>1310</v>
      </c>
      <c r="S577" s="65">
        <v>338</v>
      </c>
      <c r="T577" s="65">
        <v>293.56</v>
      </c>
      <c r="U577" s="65">
        <v>259.12</v>
      </c>
      <c r="V577" s="65">
        <v>222.52</v>
      </c>
      <c r="W577" s="65">
        <v>222.52</v>
      </c>
      <c r="X577" s="329"/>
    </row>
    <row r="578" spans="1:24" ht="52.8">
      <c r="A578" s="363">
        <v>618</v>
      </c>
      <c r="B578" s="42" t="s">
        <v>1410</v>
      </c>
      <c r="C578" s="325" t="s">
        <v>306</v>
      </c>
      <c r="D578" s="326" t="s">
        <v>307</v>
      </c>
      <c r="E578" s="138" t="s">
        <v>1292</v>
      </c>
      <c r="F578" s="58" t="s">
        <v>1293</v>
      </c>
      <c r="G578" s="47">
        <v>39814</v>
      </c>
      <c r="H578" s="58" t="s">
        <v>1303</v>
      </c>
      <c r="I578" s="58" t="s">
        <v>477</v>
      </c>
      <c r="J578" s="327">
        <v>38416</v>
      </c>
      <c r="K578" s="167" t="s">
        <v>1295</v>
      </c>
      <c r="L578" s="58" t="s">
        <v>217</v>
      </c>
      <c r="M578" s="58">
        <v>41794</v>
      </c>
      <c r="N578" s="328" t="s">
        <v>252</v>
      </c>
      <c r="O578" s="328" t="s">
        <v>46</v>
      </c>
      <c r="P578" s="328" t="s">
        <v>1308</v>
      </c>
      <c r="Q578" s="138" t="s">
        <v>1309</v>
      </c>
      <c r="R578" s="328" t="s">
        <v>39</v>
      </c>
      <c r="S578" s="65">
        <v>431.78</v>
      </c>
      <c r="T578" s="65">
        <v>431.78</v>
      </c>
      <c r="U578" s="65">
        <v>997.54</v>
      </c>
      <c r="V578" s="65">
        <v>997.54</v>
      </c>
      <c r="W578" s="65">
        <v>997.54</v>
      </c>
      <c r="X578" s="329"/>
    </row>
    <row r="579" spans="1:24" ht="171.6">
      <c r="A579" s="363">
        <v>618</v>
      </c>
      <c r="B579" s="42" t="s">
        <v>1410</v>
      </c>
      <c r="C579" s="325" t="s">
        <v>1313</v>
      </c>
      <c r="D579" s="326" t="s">
        <v>1314</v>
      </c>
      <c r="E579" s="138" t="s">
        <v>1292</v>
      </c>
      <c r="F579" s="58" t="s">
        <v>1315</v>
      </c>
      <c r="G579" s="49">
        <v>39814</v>
      </c>
      <c r="H579" s="58" t="s">
        <v>1303</v>
      </c>
      <c r="I579" s="58" t="s">
        <v>477</v>
      </c>
      <c r="J579" s="327">
        <v>38416</v>
      </c>
      <c r="K579" s="167" t="s">
        <v>1412</v>
      </c>
      <c r="L579" s="58" t="s">
        <v>1413</v>
      </c>
      <c r="M579" s="327" t="s">
        <v>1414</v>
      </c>
      <c r="N579" s="328" t="s">
        <v>119</v>
      </c>
      <c r="O579" s="328" t="s">
        <v>548</v>
      </c>
      <c r="P579" s="328" t="s">
        <v>1318</v>
      </c>
      <c r="Q579" s="138" t="s">
        <v>1319</v>
      </c>
      <c r="R579" s="328" t="s">
        <v>39</v>
      </c>
      <c r="S579" s="65">
        <v>36891.75</v>
      </c>
      <c r="T579" s="65">
        <v>36891.75</v>
      </c>
      <c r="U579" s="329"/>
      <c r="V579" s="329"/>
      <c r="W579" s="329"/>
      <c r="X579" s="329"/>
    </row>
    <row r="580" spans="1:24" ht="171.6">
      <c r="A580" s="363">
        <v>618</v>
      </c>
      <c r="B580" s="42" t="s">
        <v>1410</v>
      </c>
      <c r="C580" s="325" t="s">
        <v>1313</v>
      </c>
      <c r="D580" s="326" t="s">
        <v>1314</v>
      </c>
      <c r="E580" s="138" t="s">
        <v>1292</v>
      </c>
      <c r="F580" s="58" t="s">
        <v>1315</v>
      </c>
      <c r="G580" s="49">
        <v>39814</v>
      </c>
      <c r="H580" s="58" t="s">
        <v>1303</v>
      </c>
      <c r="I580" s="58" t="s">
        <v>477</v>
      </c>
      <c r="J580" s="327">
        <v>38416</v>
      </c>
      <c r="K580" s="167" t="s">
        <v>1412</v>
      </c>
      <c r="L580" s="58" t="s">
        <v>1413</v>
      </c>
      <c r="M580" s="327" t="s">
        <v>1414</v>
      </c>
      <c r="N580" s="328" t="s">
        <v>119</v>
      </c>
      <c r="O580" s="328" t="s">
        <v>548</v>
      </c>
      <c r="P580" s="328" t="s">
        <v>1415</v>
      </c>
      <c r="Q580" s="138" t="s">
        <v>1416</v>
      </c>
      <c r="R580" s="328" t="s">
        <v>39</v>
      </c>
      <c r="S580" s="65"/>
      <c r="T580" s="65"/>
      <c r="U580" s="65">
        <v>32797.449999999997</v>
      </c>
      <c r="V580" s="65">
        <v>39888.51</v>
      </c>
      <c r="W580" s="65">
        <v>39888.51</v>
      </c>
      <c r="X580" s="329"/>
    </row>
    <row r="581" spans="1:24" ht="171.6">
      <c r="A581" s="363">
        <v>618</v>
      </c>
      <c r="B581" s="42" t="s">
        <v>1410</v>
      </c>
      <c r="C581" s="325" t="s">
        <v>1313</v>
      </c>
      <c r="D581" s="326" t="s">
        <v>1314</v>
      </c>
      <c r="E581" s="138" t="s">
        <v>1292</v>
      </c>
      <c r="F581" s="58" t="s">
        <v>1315</v>
      </c>
      <c r="G581" s="49">
        <v>39814</v>
      </c>
      <c r="H581" s="58" t="s">
        <v>1303</v>
      </c>
      <c r="I581" s="58" t="s">
        <v>477</v>
      </c>
      <c r="J581" s="327">
        <v>38416</v>
      </c>
      <c r="K581" s="167" t="str">
        <f>K579</f>
        <v xml:space="preserve">1) Решение Ставропольской городской Думы от 07.12.2011 № 127 "О муниципальном дорожном фонде города Ставрополя"                      2) Постановление администрации города Ставрополя от 05.08.2016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v>
      </c>
      <c r="L581" s="58" t="str">
        <f>L579</f>
        <v>1) п.2                 2) п.2абз2,3 Приложения</v>
      </c>
      <c r="M581" s="327" t="s">
        <v>1414</v>
      </c>
      <c r="N581" s="328" t="s">
        <v>119</v>
      </c>
      <c r="O581" s="328" t="s">
        <v>548</v>
      </c>
      <c r="P581" s="328" t="s">
        <v>1323</v>
      </c>
      <c r="Q581" s="138" t="s">
        <v>1319</v>
      </c>
      <c r="R581" s="328" t="s">
        <v>39</v>
      </c>
      <c r="S581" s="65">
        <v>7248.8</v>
      </c>
      <c r="T581" s="65">
        <v>7248.8</v>
      </c>
      <c r="U581" s="65">
        <v>11412</v>
      </c>
      <c r="V581" s="65"/>
      <c r="W581" s="65"/>
      <c r="X581" s="65"/>
    </row>
    <row r="582" spans="1:24" ht="118.8">
      <c r="A582" s="363">
        <v>618</v>
      </c>
      <c r="B582" s="42" t="s">
        <v>1410</v>
      </c>
      <c r="C582" s="364">
        <v>401000006</v>
      </c>
      <c r="D582" s="56" t="s">
        <v>1417</v>
      </c>
      <c r="E582" s="138" t="s">
        <v>1292</v>
      </c>
      <c r="F582" s="58" t="s">
        <v>1418</v>
      </c>
      <c r="G582" s="49">
        <v>39814</v>
      </c>
      <c r="H582" s="58" t="s">
        <v>1303</v>
      </c>
      <c r="I582" s="58" t="s">
        <v>477</v>
      </c>
      <c r="J582" s="327">
        <v>38416</v>
      </c>
      <c r="K582" s="167" t="s">
        <v>1295</v>
      </c>
      <c r="L582" s="58" t="s">
        <v>217</v>
      </c>
      <c r="M582" s="58">
        <v>41794</v>
      </c>
      <c r="N582" s="328" t="s">
        <v>252</v>
      </c>
      <c r="O582" s="328" t="s">
        <v>46</v>
      </c>
      <c r="P582" s="328" t="s">
        <v>1419</v>
      </c>
      <c r="Q582" s="138" t="s">
        <v>1312</v>
      </c>
      <c r="R582" s="328" t="s">
        <v>39</v>
      </c>
      <c r="S582" s="65">
        <v>99.83</v>
      </c>
      <c r="T582" s="65">
        <v>99.83</v>
      </c>
      <c r="U582" s="65"/>
      <c r="V582" s="65"/>
      <c r="W582" s="65"/>
      <c r="X582" s="65"/>
    </row>
    <row r="583" spans="1:24" ht="79.2">
      <c r="A583" s="363">
        <v>618</v>
      </c>
      <c r="B583" s="42" t="s">
        <v>1410</v>
      </c>
      <c r="C583" s="329" t="s">
        <v>1420</v>
      </c>
      <c r="D583" s="60" t="s">
        <v>1421</v>
      </c>
      <c r="E583" s="138" t="s">
        <v>1292</v>
      </c>
      <c r="F583" s="58" t="s">
        <v>1422</v>
      </c>
      <c r="G583" s="365">
        <v>39814</v>
      </c>
      <c r="H583" s="58" t="s">
        <v>1423</v>
      </c>
      <c r="I583" s="58" t="s">
        <v>477</v>
      </c>
      <c r="J583" s="366">
        <v>38416</v>
      </c>
      <c r="K583" s="167" t="s">
        <v>1424</v>
      </c>
      <c r="L583" s="58" t="s">
        <v>512</v>
      </c>
      <c r="M583" s="366">
        <v>42552</v>
      </c>
      <c r="N583" s="328" t="s">
        <v>505</v>
      </c>
      <c r="O583" s="328" t="s">
        <v>50</v>
      </c>
      <c r="P583" s="328" t="s">
        <v>1425</v>
      </c>
      <c r="Q583" s="138" t="s">
        <v>1426</v>
      </c>
      <c r="R583" s="328" t="s">
        <v>676</v>
      </c>
      <c r="S583" s="65">
        <v>24090.11</v>
      </c>
      <c r="T583" s="65">
        <v>24090.11</v>
      </c>
      <c r="U583" s="347">
        <f>V583</f>
        <v>0</v>
      </c>
      <c r="V583" s="347"/>
      <c r="W583" s="347"/>
      <c r="X583" s="347"/>
    </row>
    <row r="584" spans="1:24" ht="79.2">
      <c r="A584" s="363">
        <v>618</v>
      </c>
      <c r="B584" s="42" t="s">
        <v>1410</v>
      </c>
      <c r="C584" s="329" t="s">
        <v>1420</v>
      </c>
      <c r="D584" s="60" t="s">
        <v>1421</v>
      </c>
      <c r="E584" s="138" t="s">
        <v>1292</v>
      </c>
      <c r="F584" s="58" t="s">
        <v>1422</v>
      </c>
      <c r="G584" s="365">
        <v>39814</v>
      </c>
      <c r="H584" s="58" t="s">
        <v>1423</v>
      </c>
      <c r="I584" s="58" t="s">
        <v>477</v>
      </c>
      <c r="J584" s="366">
        <v>38416</v>
      </c>
      <c r="K584" s="167" t="s">
        <v>1336</v>
      </c>
      <c r="L584" s="58" t="s">
        <v>1427</v>
      </c>
      <c r="M584" s="58">
        <v>42139</v>
      </c>
      <c r="N584" s="328" t="s">
        <v>505</v>
      </c>
      <c r="O584" s="328" t="s">
        <v>50</v>
      </c>
      <c r="P584" s="328" t="s">
        <v>1428</v>
      </c>
      <c r="Q584" s="138" t="s">
        <v>1429</v>
      </c>
      <c r="R584" s="328" t="s">
        <v>173</v>
      </c>
      <c r="S584" s="65">
        <v>477.08</v>
      </c>
      <c r="T584" s="65">
        <v>477.08</v>
      </c>
      <c r="U584" s="347">
        <f>V584</f>
        <v>0</v>
      </c>
      <c r="V584" s="347"/>
      <c r="W584" s="347"/>
      <c r="X584" s="347"/>
    </row>
    <row r="585" spans="1:24" ht="52.8">
      <c r="A585" s="363">
        <v>618</v>
      </c>
      <c r="B585" s="42" t="s">
        <v>1410</v>
      </c>
      <c r="C585" s="325" t="s">
        <v>799</v>
      </c>
      <c r="D585" s="326" t="s">
        <v>1324</v>
      </c>
      <c r="E585" s="138" t="s">
        <v>1292</v>
      </c>
      <c r="F585" s="58" t="s">
        <v>1325</v>
      </c>
      <c r="G585" s="49">
        <v>39814</v>
      </c>
      <c r="H585" s="58" t="s">
        <v>1303</v>
      </c>
      <c r="I585" s="58" t="s">
        <v>477</v>
      </c>
      <c r="J585" s="327">
        <v>38416</v>
      </c>
      <c r="K585" s="167" t="s">
        <v>1336</v>
      </c>
      <c r="L585" s="58" t="s">
        <v>1430</v>
      </c>
      <c r="M585" s="58">
        <v>42139</v>
      </c>
      <c r="N585" s="328" t="s">
        <v>127</v>
      </c>
      <c r="O585" s="328" t="s">
        <v>46</v>
      </c>
      <c r="P585" s="328" t="s">
        <v>521</v>
      </c>
      <c r="Q585" s="138" t="s">
        <v>129</v>
      </c>
      <c r="R585" s="328" t="s">
        <v>39</v>
      </c>
      <c r="S585" s="65">
        <v>964.58</v>
      </c>
      <c r="T585" s="65">
        <v>959.25</v>
      </c>
      <c r="U585" s="65">
        <v>975</v>
      </c>
      <c r="V585" s="65">
        <v>975</v>
      </c>
      <c r="W585" s="65">
        <v>975</v>
      </c>
      <c r="X585" s="329"/>
    </row>
    <row r="586" spans="1:24" ht="52.8">
      <c r="A586" s="363">
        <v>618</v>
      </c>
      <c r="B586" s="42" t="s">
        <v>1410</v>
      </c>
      <c r="C586" s="325" t="s">
        <v>799</v>
      </c>
      <c r="D586" s="326" t="s">
        <v>1324</v>
      </c>
      <c r="E586" s="138" t="s">
        <v>1292</v>
      </c>
      <c r="F586" s="58" t="s">
        <v>1325</v>
      </c>
      <c r="G586" s="49">
        <v>39814</v>
      </c>
      <c r="H586" s="58" t="s">
        <v>1303</v>
      </c>
      <c r="I586" s="58" t="s">
        <v>477</v>
      </c>
      <c r="J586" s="327">
        <v>38416</v>
      </c>
      <c r="K586" s="167" t="s">
        <v>1336</v>
      </c>
      <c r="L586" s="58" t="s">
        <v>1430</v>
      </c>
      <c r="M586" s="58">
        <v>42139</v>
      </c>
      <c r="N586" s="328" t="s">
        <v>127</v>
      </c>
      <c r="O586" s="328" t="s">
        <v>46</v>
      </c>
      <c r="P586" s="328" t="s">
        <v>1328</v>
      </c>
      <c r="Q586" s="138" t="s">
        <v>1329</v>
      </c>
      <c r="R586" s="328" t="s">
        <v>39</v>
      </c>
      <c r="S586" s="65">
        <v>399.8</v>
      </c>
      <c r="T586" s="65">
        <v>399.8</v>
      </c>
      <c r="U586" s="65">
        <v>561</v>
      </c>
      <c r="V586" s="65">
        <v>505</v>
      </c>
      <c r="W586" s="65">
        <v>505</v>
      </c>
      <c r="X586" s="329"/>
    </row>
    <row r="587" spans="1:24" ht="52.8">
      <c r="A587" s="363">
        <v>618</v>
      </c>
      <c r="B587" s="42" t="s">
        <v>1410</v>
      </c>
      <c r="C587" s="338" t="s">
        <v>1330</v>
      </c>
      <c r="D587" s="339" t="s">
        <v>1331</v>
      </c>
      <c r="E587" s="138" t="s">
        <v>1292</v>
      </c>
      <c r="F587" s="58" t="s">
        <v>1332</v>
      </c>
      <c r="G587" s="49">
        <v>39814</v>
      </c>
      <c r="H587" s="58" t="s">
        <v>1303</v>
      </c>
      <c r="I587" s="58" t="s">
        <v>477</v>
      </c>
      <c r="J587" s="327">
        <v>38416</v>
      </c>
      <c r="K587" s="167" t="s">
        <v>2087</v>
      </c>
      <c r="L587" s="58" t="s">
        <v>1431</v>
      </c>
      <c r="M587" s="58" t="s">
        <v>1334</v>
      </c>
      <c r="N587" s="328" t="s">
        <v>252</v>
      </c>
      <c r="O587" s="328" t="s">
        <v>50</v>
      </c>
      <c r="P587" s="328" t="s">
        <v>896</v>
      </c>
      <c r="Q587" s="138" t="s">
        <v>897</v>
      </c>
      <c r="R587" s="328" t="s">
        <v>39</v>
      </c>
      <c r="S587" s="65">
        <v>1160.3</v>
      </c>
      <c r="T587" s="65">
        <v>1160.3</v>
      </c>
      <c r="U587" s="65">
        <v>1477</v>
      </c>
      <c r="V587" s="65">
        <v>1477</v>
      </c>
      <c r="W587" s="65">
        <v>1477</v>
      </c>
      <c r="X587" s="329"/>
    </row>
    <row r="588" spans="1:24" ht="250.8">
      <c r="A588" s="363">
        <v>618</v>
      </c>
      <c r="B588" s="42" t="s">
        <v>1410</v>
      </c>
      <c r="C588" s="325" t="s">
        <v>892</v>
      </c>
      <c r="D588" s="326" t="s">
        <v>1335</v>
      </c>
      <c r="E588" s="138" t="s">
        <v>1292</v>
      </c>
      <c r="F588" s="58" t="s">
        <v>1293</v>
      </c>
      <c r="G588" s="47">
        <v>39814</v>
      </c>
      <c r="H588" s="58" t="s">
        <v>1303</v>
      </c>
      <c r="I588" s="58" t="s">
        <v>477</v>
      </c>
      <c r="J588" s="327">
        <v>38416</v>
      </c>
      <c r="K588" s="167" t="s">
        <v>1336</v>
      </c>
      <c r="L588" s="58" t="s">
        <v>1432</v>
      </c>
      <c r="M588" s="58">
        <v>42139</v>
      </c>
      <c r="N588" s="328" t="s">
        <v>46</v>
      </c>
      <c r="O588" s="328" t="s">
        <v>48</v>
      </c>
      <c r="P588" s="328" t="s">
        <v>1338</v>
      </c>
      <c r="Q588" s="138" t="s">
        <v>200</v>
      </c>
      <c r="R588" s="328" t="s">
        <v>438</v>
      </c>
      <c r="S588" s="65">
        <v>81.680000000000007</v>
      </c>
      <c r="T588" s="65">
        <v>81.680000000000007</v>
      </c>
      <c r="U588" s="65"/>
      <c r="V588" s="65"/>
      <c r="W588" s="65"/>
      <c r="X588" s="65"/>
    </row>
    <row r="589" spans="1:24" ht="250.8">
      <c r="A589" s="363">
        <v>618</v>
      </c>
      <c r="B589" s="42" t="s">
        <v>1410</v>
      </c>
      <c r="C589" s="325" t="s">
        <v>892</v>
      </c>
      <c r="D589" s="326" t="s">
        <v>1335</v>
      </c>
      <c r="E589" s="138" t="s">
        <v>1292</v>
      </c>
      <c r="F589" s="58" t="s">
        <v>1315</v>
      </c>
      <c r="G589" s="49">
        <v>39814</v>
      </c>
      <c r="H589" s="58" t="s">
        <v>1303</v>
      </c>
      <c r="I589" s="58" t="s">
        <v>477</v>
      </c>
      <c r="J589" s="327">
        <v>38416</v>
      </c>
      <c r="K589" s="167" t="s">
        <v>1339</v>
      </c>
      <c r="L589" s="58" t="s">
        <v>1340</v>
      </c>
      <c r="M589" s="58">
        <v>42600</v>
      </c>
      <c r="N589" s="328" t="s">
        <v>119</v>
      </c>
      <c r="O589" s="328" t="s">
        <v>548</v>
      </c>
      <c r="P589" s="328" t="s">
        <v>1341</v>
      </c>
      <c r="Q589" s="138" t="s">
        <v>1342</v>
      </c>
      <c r="R589" s="328" t="s">
        <v>39</v>
      </c>
      <c r="S589" s="65">
        <v>11400</v>
      </c>
      <c r="T589" s="65">
        <v>11400</v>
      </c>
      <c r="U589" s="65">
        <v>11400</v>
      </c>
      <c r="V589" s="65">
        <v>10087.43</v>
      </c>
      <c r="W589" s="65">
        <v>10087.43</v>
      </c>
      <c r="X589" s="329"/>
    </row>
    <row r="590" spans="1:24" ht="250.8">
      <c r="A590" s="363">
        <v>618</v>
      </c>
      <c r="B590" s="42" t="s">
        <v>1410</v>
      </c>
      <c r="C590" s="325" t="s">
        <v>892</v>
      </c>
      <c r="D590" s="326" t="s">
        <v>1433</v>
      </c>
      <c r="E590" s="138" t="s">
        <v>1292</v>
      </c>
      <c r="F590" s="58" t="s">
        <v>1332</v>
      </c>
      <c r="G590" s="49">
        <v>39814</v>
      </c>
      <c r="H590" s="58" t="s">
        <v>1303</v>
      </c>
      <c r="I590" s="58" t="s">
        <v>477</v>
      </c>
      <c r="J590" s="327">
        <v>38416</v>
      </c>
      <c r="K590" s="167" t="s">
        <v>1336</v>
      </c>
      <c r="L590" s="58" t="s">
        <v>1434</v>
      </c>
      <c r="M590" s="58">
        <v>42139</v>
      </c>
      <c r="N590" s="328" t="s">
        <v>252</v>
      </c>
      <c r="O590" s="328" t="s">
        <v>50</v>
      </c>
      <c r="P590" s="367" t="s">
        <v>1435</v>
      </c>
      <c r="Q590" s="363" t="s">
        <v>897</v>
      </c>
      <c r="R590" s="363">
        <v>244</v>
      </c>
      <c r="S590" s="368">
        <v>870</v>
      </c>
      <c r="T590" s="368">
        <v>870</v>
      </c>
      <c r="U590" s="368">
        <v>886.2</v>
      </c>
      <c r="V590" s="65">
        <v>837.58</v>
      </c>
      <c r="W590" s="65">
        <v>837.58</v>
      </c>
      <c r="X590" s="329"/>
    </row>
    <row r="591" spans="1:24" ht="250.8">
      <c r="A591" s="363">
        <v>618</v>
      </c>
      <c r="B591" s="42" t="s">
        <v>1410</v>
      </c>
      <c r="C591" s="325" t="s">
        <v>892</v>
      </c>
      <c r="D591" s="326" t="s">
        <v>1335</v>
      </c>
      <c r="E591" s="138" t="s">
        <v>1292</v>
      </c>
      <c r="F591" s="58" t="s">
        <v>1332</v>
      </c>
      <c r="G591" s="49">
        <v>39814</v>
      </c>
      <c r="H591" s="58" t="s">
        <v>1303</v>
      </c>
      <c r="I591" s="58" t="s">
        <v>477</v>
      </c>
      <c r="J591" s="327">
        <v>38416</v>
      </c>
      <c r="K591" s="167" t="s">
        <v>2086</v>
      </c>
      <c r="L591" s="58" t="s">
        <v>1431</v>
      </c>
      <c r="M591" s="58" t="s">
        <v>1334</v>
      </c>
      <c r="N591" s="328" t="s">
        <v>252</v>
      </c>
      <c r="O591" s="328" t="s">
        <v>50</v>
      </c>
      <c r="P591" s="328" t="s">
        <v>896</v>
      </c>
      <c r="Q591" s="138" t="s">
        <v>897</v>
      </c>
      <c r="R591" s="328" t="s">
        <v>39</v>
      </c>
      <c r="S591" s="65">
        <v>7971.32</v>
      </c>
      <c r="T591" s="65">
        <v>7971.32</v>
      </c>
      <c r="U591" s="65">
        <v>8715.5400000000009</v>
      </c>
      <c r="V591" s="65">
        <v>8284.64</v>
      </c>
      <c r="W591" s="65">
        <v>8284.64</v>
      </c>
      <c r="X591" s="329"/>
    </row>
    <row r="592" spans="1:24" ht="250.8">
      <c r="A592" s="363">
        <v>618</v>
      </c>
      <c r="B592" s="42" t="s">
        <v>1410</v>
      </c>
      <c r="C592" s="325" t="s">
        <v>892</v>
      </c>
      <c r="D592" s="326" t="s">
        <v>1335</v>
      </c>
      <c r="E592" s="138" t="s">
        <v>1292</v>
      </c>
      <c r="F592" s="58" t="s">
        <v>1315</v>
      </c>
      <c r="G592" s="49">
        <v>39814</v>
      </c>
      <c r="H592" s="58" t="s">
        <v>1303</v>
      </c>
      <c r="I592" s="58" t="s">
        <v>477</v>
      </c>
      <c r="J592" s="327">
        <v>38416</v>
      </c>
      <c r="K592" s="167" t="s">
        <v>2086</v>
      </c>
      <c r="L592" s="58" t="s">
        <v>1436</v>
      </c>
      <c r="M592" s="58" t="s">
        <v>1334</v>
      </c>
      <c r="N592" s="328" t="s">
        <v>252</v>
      </c>
      <c r="O592" s="328" t="s">
        <v>50</v>
      </c>
      <c r="P592" s="328" t="s">
        <v>1346</v>
      </c>
      <c r="Q592" s="138" t="s">
        <v>1347</v>
      </c>
      <c r="R592" s="328" t="s">
        <v>39</v>
      </c>
      <c r="S592" s="65">
        <v>1161.42</v>
      </c>
      <c r="T592" s="65">
        <v>1161.42</v>
      </c>
      <c r="U592" s="347">
        <v>0</v>
      </c>
      <c r="V592" s="340">
        <v>0</v>
      </c>
      <c r="W592" s="340">
        <v>0</v>
      </c>
      <c r="X592" s="329"/>
    </row>
    <row r="593" spans="1:24" ht="250.8">
      <c r="A593" s="363">
        <f t="shared" ref="A593:R593" si="12">A592</f>
        <v>618</v>
      </c>
      <c r="B593" s="369" t="str">
        <f t="shared" si="12"/>
        <v>администрации Октябрьского района города Ставрополя</v>
      </c>
      <c r="C593" s="325" t="str">
        <f t="shared" si="12"/>
        <v>4.01.00.0.028</v>
      </c>
      <c r="D593" s="370" t="str">
        <f t="shared" si="12"/>
        <v>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наименованием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v>
      </c>
      <c r="E593" s="138" t="str">
        <f t="shared" si="12"/>
        <v xml:space="preserve">Федеральный закон от 06.10.2003 № 131- ФЗ  "Об общих принципах организации местного самоуправления в Российской Федерации" </v>
      </c>
      <c r="F593" s="58" t="str">
        <f t="shared" si="12"/>
        <v>ст16, ч 1, п.5</v>
      </c>
      <c r="G593" s="49">
        <f t="shared" si="12"/>
        <v>39814</v>
      </c>
      <c r="H593" s="58" t="str">
        <f t="shared" si="12"/>
        <v xml:space="preserve">Закон Ставропольского края от 02.03.2005 N 12-кз "О местном самоуправлении в Ставропольском крае" </v>
      </c>
      <c r="I593" s="58" t="str">
        <f t="shared" si="12"/>
        <v>ст.9, ч.1</v>
      </c>
      <c r="J593" s="327">
        <f t="shared" si="12"/>
        <v>38416</v>
      </c>
      <c r="K593" s="167" t="str">
        <f t="shared" si="12"/>
        <v xml:space="preserve">Решение Ставропольской городской Думы от 30.05.2012 № 220 "Правила благоустройства территории муниципального образования города Ставрополя"                                                                                          </v>
      </c>
      <c r="L593" s="58" t="str">
        <f t="shared" si="12"/>
        <v>ст23 ч.6 Приложения</v>
      </c>
      <c r="M593" s="58" t="str">
        <f t="shared" si="12"/>
        <v xml:space="preserve">                                                                                                                                                                                                                                                                                                                                                                                                                                                                                            20.06.2012</v>
      </c>
      <c r="N593" s="328" t="str">
        <f t="shared" si="12"/>
        <v>05</v>
      </c>
      <c r="O593" s="328" t="str">
        <f t="shared" si="12"/>
        <v>03</v>
      </c>
      <c r="P593" s="328" t="s">
        <v>1349</v>
      </c>
      <c r="Q593" s="138" t="str">
        <f t="shared" si="12"/>
        <v>Расходы на проведение мероприятий по озеленению территории города Ставрополя</v>
      </c>
      <c r="R593" s="328" t="str">
        <f t="shared" si="12"/>
        <v>244</v>
      </c>
      <c r="S593" s="65"/>
      <c r="T593" s="65"/>
      <c r="U593" s="347">
        <v>1046.3499999999999</v>
      </c>
      <c r="V593" s="340">
        <v>941.72</v>
      </c>
      <c r="W593" s="340">
        <v>941.72</v>
      </c>
      <c r="X593" s="371"/>
    </row>
    <row r="594" spans="1:24" ht="250.8">
      <c r="A594" s="363">
        <v>618</v>
      </c>
      <c r="B594" s="42" t="s">
        <v>1410</v>
      </c>
      <c r="C594" s="325" t="s">
        <v>892</v>
      </c>
      <c r="D594" s="326" t="s">
        <v>1335</v>
      </c>
      <c r="E594" s="138" t="s">
        <v>1292</v>
      </c>
      <c r="F594" s="58" t="s">
        <v>1332</v>
      </c>
      <c r="G594" s="49">
        <v>39814</v>
      </c>
      <c r="H594" s="58" t="s">
        <v>1351</v>
      </c>
      <c r="I594" s="58" t="s">
        <v>1352</v>
      </c>
      <c r="J594" s="327">
        <v>38416</v>
      </c>
      <c r="K594" s="167" t="s">
        <v>1336</v>
      </c>
      <c r="L594" s="58" t="s">
        <v>1437</v>
      </c>
      <c r="M594" s="58">
        <v>42139</v>
      </c>
      <c r="N594" s="328" t="s">
        <v>252</v>
      </c>
      <c r="O594" s="328" t="s">
        <v>50</v>
      </c>
      <c r="P594" s="328" t="s">
        <v>1354</v>
      </c>
      <c r="Q594" s="138" t="s">
        <v>1355</v>
      </c>
      <c r="R594" s="328" t="s">
        <v>39</v>
      </c>
      <c r="S594" s="65">
        <v>6996.87</v>
      </c>
      <c r="T594" s="65">
        <v>6996.87</v>
      </c>
      <c r="U594" s="329"/>
      <c r="V594" s="329"/>
      <c r="W594" s="329"/>
      <c r="X594" s="329"/>
    </row>
    <row r="595" spans="1:24" ht="250.8">
      <c r="A595" s="363">
        <v>618</v>
      </c>
      <c r="B595" s="42" t="s">
        <v>1410</v>
      </c>
      <c r="C595" s="325" t="s">
        <v>892</v>
      </c>
      <c r="D595" s="326" t="s">
        <v>1335</v>
      </c>
      <c r="E595" s="138" t="s">
        <v>1292</v>
      </c>
      <c r="F595" s="58" t="s">
        <v>1332</v>
      </c>
      <c r="G595" s="49">
        <v>39814</v>
      </c>
      <c r="H595" s="58" t="s">
        <v>1351</v>
      </c>
      <c r="I595" s="58" t="s">
        <v>1352</v>
      </c>
      <c r="J595" s="327">
        <v>38416</v>
      </c>
      <c r="K595" s="167" t="s">
        <v>1336</v>
      </c>
      <c r="L595" s="58" t="s">
        <v>1437</v>
      </c>
      <c r="M595" s="58">
        <v>42139</v>
      </c>
      <c r="N595" s="328" t="s">
        <v>252</v>
      </c>
      <c r="O595" s="328" t="s">
        <v>50</v>
      </c>
      <c r="P595" s="328" t="s">
        <v>1438</v>
      </c>
      <c r="Q595" s="138" t="s">
        <v>1439</v>
      </c>
      <c r="R595" s="328" t="s">
        <v>39</v>
      </c>
      <c r="S595" s="65"/>
      <c r="T595" s="65"/>
      <c r="U595" s="347">
        <v>6996.87</v>
      </c>
      <c r="V595" s="347">
        <v>6996.87</v>
      </c>
      <c r="W595" s="347">
        <v>6996.87</v>
      </c>
      <c r="X595" s="329"/>
    </row>
    <row r="596" spans="1:24" ht="250.8">
      <c r="A596" s="363">
        <v>618</v>
      </c>
      <c r="B596" s="42" t="s">
        <v>1410</v>
      </c>
      <c r="C596" s="372" t="s">
        <v>892</v>
      </c>
      <c r="D596" s="373" t="s">
        <v>1440</v>
      </c>
      <c r="E596" s="138" t="s">
        <v>1441</v>
      </c>
      <c r="F596" s="58" t="s">
        <v>1442</v>
      </c>
      <c r="G596" s="365">
        <v>39234</v>
      </c>
      <c r="H596" s="58" t="s">
        <v>1358</v>
      </c>
      <c r="I596" s="58" t="s">
        <v>155</v>
      </c>
      <c r="J596" s="366">
        <v>39442</v>
      </c>
      <c r="K596" s="167" t="s">
        <v>1443</v>
      </c>
      <c r="L596" s="58" t="s">
        <v>63</v>
      </c>
      <c r="M596" s="58">
        <v>41920</v>
      </c>
      <c r="N596" s="328" t="s">
        <v>46</v>
      </c>
      <c r="O596" s="328" t="s">
        <v>119</v>
      </c>
      <c r="P596" s="328" t="s">
        <v>1444</v>
      </c>
      <c r="Q596" s="138" t="s">
        <v>492</v>
      </c>
      <c r="R596" s="328" t="s">
        <v>37</v>
      </c>
      <c r="S596" s="65">
        <v>15.55</v>
      </c>
      <c r="T596" s="65">
        <v>15.55</v>
      </c>
      <c r="U596" s="347">
        <f>V596</f>
        <v>0</v>
      </c>
      <c r="V596" s="347"/>
      <c r="W596" s="347"/>
      <c r="X596" s="347"/>
    </row>
    <row r="597" spans="1:24" ht="250.8">
      <c r="A597" s="363">
        <v>618</v>
      </c>
      <c r="B597" s="42" t="s">
        <v>1410</v>
      </c>
      <c r="C597" s="372" t="s">
        <v>892</v>
      </c>
      <c r="D597" s="373" t="s">
        <v>1440</v>
      </c>
      <c r="E597" s="138" t="str">
        <f t="shared" ref="E597:L597" si="13">E596</f>
        <v xml:space="preserve">Федеральный закон от 02.03.2007№ 25- ФЗ  "О муниципальной службе  в Российской Федерации" </v>
      </c>
      <c r="F597" s="138" t="str">
        <f t="shared" si="13"/>
        <v>ст22,ч1</v>
      </c>
      <c r="G597" s="50">
        <v>39234</v>
      </c>
      <c r="H597" s="138" t="str">
        <f t="shared" si="13"/>
        <v xml:space="preserve">Закон Ставропольского края 24.12.2007 N 78-кз"Об отдельных вопросах муниципальной службы в Ставропольском крае" </v>
      </c>
      <c r="I597" s="138" t="s">
        <v>155</v>
      </c>
      <c r="J597" s="366">
        <v>39442</v>
      </c>
      <c r="K597" s="167" t="s">
        <v>1445</v>
      </c>
      <c r="L597" s="138" t="str">
        <f t="shared" si="13"/>
        <v>п.1</v>
      </c>
      <c r="M597" s="58">
        <v>41920</v>
      </c>
      <c r="N597" s="328" t="s">
        <v>46</v>
      </c>
      <c r="O597" s="328" t="s">
        <v>119</v>
      </c>
      <c r="P597" s="328" t="s">
        <v>1444</v>
      </c>
      <c r="Q597" s="138" t="s">
        <v>492</v>
      </c>
      <c r="R597" s="328" t="s">
        <v>36</v>
      </c>
      <c r="S597" s="65">
        <v>4.6900000000000004</v>
      </c>
      <c r="T597" s="65">
        <v>4.6900000000000004</v>
      </c>
      <c r="U597" s="347">
        <f>V597</f>
        <v>0</v>
      </c>
      <c r="V597" s="347"/>
      <c r="W597" s="347"/>
      <c r="X597" s="347"/>
    </row>
    <row r="598" spans="1:24" ht="52.8">
      <c r="A598" s="363">
        <v>618</v>
      </c>
      <c r="B598" s="42" t="s">
        <v>1410</v>
      </c>
      <c r="C598" s="338" t="s">
        <v>54</v>
      </c>
      <c r="D598" s="339" t="s">
        <v>197</v>
      </c>
      <c r="E598" s="138" t="s">
        <v>1292</v>
      </c>
      <c r="F598" s="58" t="s">
        <v>1365</v>
      </c>
      <c r="G598" s="49">
        <v>39814</v>
      </c>
      <c r="H598" s="58" t="s">
        <v>1303</v>
      </c>
      <c r="I598" s="58" t="s">
        <v>477</v>
      </c>
      <c r="J598" s="327">
        <v>38416</v>
      </c>
      <c r="K598" s="196" t="s">
        <v>1446</v>
      </c>
      <c r="L598" s="58" t="s">
        <v>1447</v>
      </c>
      <c r="M598" s="58">
        <v>40726</v>
      </c>
      <c r="N598" s="328" t="s">
        <v>46</v>
      </c>
      <c r="O598" s="328" t="s">
        <v>119</v>
      </c>
      <c r="P598" s="328" t="s">
        <v>1448</v>
      </c>
      <c r="Q598" s="363" t="s">
        <v>158</v>
      </c>
      <c r="R598" s="328" t="s">
        <v>35</v>
      </c>
      <c r="S598" s="65">
        <v>489.33</v>
      </c>
      <c r="T598" s="65">
        <v>489.33</v>
      </c>
      <c r="U598" s="347">
        <v>489.33</v>
      </c>
      <c r="V598" s="347">
        <v>489.33</v>
      </c>
      <c r="W598" s="347">
        <v>489.33</v>
      </c>
      <c r="X598" s="329"/>
    </row>
    <row r="599" spans="1:24" ht="52.8">
      <c r="A599" s="363">
        <v>618</v>
      </c>
      <c r="B599" s="42" t="s">
        <v>1410</v>
      </c>
      <c r="C599" s="338" t="s">
        <v>54</v>
      </c>
      <c r="D599" s="339" t="s">
        <v>197</v>
      </c>
      <c r="E599" s="138" t="s">
        <v>1292</v>
      </c>
      <c r="F599" s="58" t="s">
        <v>1365</v>
      </c>
      <c r="G599" s="49">
        <v>39814</v>
      </c>
      <c r="H599" s="58" t="s">
        <v>1303</v>
      </c>
      <c r="I599" s="58" t="s">
        <v>477</v>
      </c>
      <c r="J599" s="327">
        <v>38416</v>
      </c>
      <c r="K599" s="196" t="s">
        <v>1446</v>
      </c>
      <c r="L599" s="58" t="s">
        <v>1447</v>
      </c>
      <c r="M599" s="58">
        <v>40726</v>
      </c>
      <c r="N599" s="328" t="s">
        <v>46</v>
      </c>
      <c r="O599" s="328" t="s">
        <v>119</v>
      </c>
      <c r="P599" s="328" t="s">
        <v>1448</v>
      </c>
      <c r="Q599" s="363" t="s">
        <v>158</v>
      </c>
      <c r="R599" s="328" t="s">
        <v>36</v>
      </c>
      <c r="S599" s="65">
        <v>147.78</v>
      </c>
      <c r="T599" s="65">
        <v>147.78</v>
      </c>
      <c r="U599" s="347">
        <v>147.78</v>
      </c>
      <c r="V599" s="347">
        <v>147.78</v>
      </c>
      <c r="W599" s="347">
        <v>147.78</v>
      </c>
      <c r="X599" s="329"/>
    </row>
    <row r="600" spans="1:24" ht="52.8">
      <c r="A600" s="363">
        <v>618</v>
      </c>
      <c r="B600" s="42" t="s">
        <v>1410</v>
      </c>
      <c r="C600" s="338" t="s">
        <v>54</v>
      </c>
      <c r="D600" s="339" t="s">
        <v>197</v>
      </c>
      <c r="E600" s="138" t="s">
        <v>1292</v>
      </c>
      <c r="F600" s="58" t="s">
        <v>1365</v>
      </c>
      <c r="G600" s="49">
        <v>39814</v>
      </c>
      <c r="H600" s="58" t="s">
        <v>1303</v>
      </c>
      <c r="I600" s="58" t="s">
        <v>477</v>
      </c>
      <c r="J600" s="327">
        <v>38416</v>
      </c>
      <c r="K600" s="167" t="s">
        <v>1366</v>
      </c>
      <c r="L600" s="58" t="s">
        <v>1367</v>
      </c>
      <c r="M600" s="58">
        <v>42110</v>
      </c>
      <c r="N600" s="328" t="s">
        <v>46</v>
      </c>
      <c r="O600" s="328" t="s">
        <v>119</v>
      </c>
      <c r="P600" s="328" t="s">
        <v>1448</v>
      </c>
      <c r="Q600" s="363" t="s">
        <v>158</v>
      </c>
      <c r="R600" s="328" t="s">
        <v>39</v>
      </c>
      <c r="S600" s="65">
        <v>3147.82</v>
      </c>
      <c r="T600" s="65">
        <v>3131.84</v>
      </c>
      <c r="U600" s="347">
        <v>3080.79</v>
      </c>
      <c r="V600" s="340">
        <v>3110.07</v>
      </c>
      <c r="W600" s="340">
        <v>3110.07</v>
      </c>
      <c r="X600" s="329"/>
    </row>
    <row r="601" spans="1:24" ht="52.8">
      <c r="A601" s="363">
        <v>618</v>
      </c>
      <c r="B601" s="42" t="s">
        <v>1410</v>
      </c>
      <c r="C601" s="338" t="s">
        <v>54</v>
      </c>
      <c r="D601" s="339" t="s">
        <v>197</v>
      </c>
      <c r="E601" s="138" t="s">
        <v>1292</v>
      </c>
      <c r="F601" s="58" t="s">
        <v>1365</v>
      </c>
      <c r="G601" s="49">
        <v>39814</v>
      </c>
      <c r="H601" s="58" t="s">
        <v>1303</v>
      </c>
      <c r="I601" s="58" t="s">
        <v>477</v>
      </c>
      <c r="J601" s="327">
        <v>38416</v>
      </c>
      <c r="K601" s="167" t="s">
        <v>1366</v>
      </c>
      <c r="L601" s="58" t="s">
        <v>1367</v>
      </c>
      <c r="M601" s="58">
        <v>42110</v>
      </c>
      <c r="N601" s="328" t="s">
        <v>46</v>
      </c>
      <c r="O601" s="328" t="s">
        <v>119</v>
      </c>
      <c r="P601" s="328" t="s">
        <v>1364</v>
      </c>
      <c r="Q601" s="363" t="s">
        <v>158</v>
      </c>
      <c r="R601" s="328" t="s">
        <v>40</v>
      </c>
      <c r="S601" s="65">
        <v>23.36</v>
      </c>
      <c r="T601" s="65">
        <v>23.36</v>
      </c>
      <c r="U601" s="347">
        <v>22.8</v>
      </c>
      <c r="V601" s="340">
        <v>22.8</v>
      </c>
      <c r="W601" s="340">
        <v>22.8</v>
      </c>
      <c r="X601" s="329"/>
    </row>
    <row r="602" spans="1:24" ht="52.8">
      <c r="A602" s="363">
        <v>618</v>
      </c>
      <c r="B602" s="42" t="s">
        <v>1410</v>
      </c>
      <c r="C602" s="338" t="s">
        <v>54</v>
      </c>
      <c r="D602" s="339" t="s">
        <v>197</v>
      </c>
      <c r="E602" s="138" t="s">
        <v>1292</v>
      </c>
      <c r="F602" s="58" t="s">
        <v>1344</v>
      </c>
      <c r="G602" s="49">
        <v>39814</v>
      </c>
      <c r="H602" s="58" t="s">
        <v>1303</v>
      </c>
      <c r="I602" s="58" t="s">
        <v>477</v>
      </c>
      <c r="J602" s="327">
        <v>38416</v>
      </c>
      <c r="K602" s="167" t="s">
        <v>1366</v>
      </c>
      <c r="L602" s="58" t="s">
        <v>1367</v>
      </c>
      <c r="M602" s="58">
        <v>42110</v>
      </c>
      <c r="N602" s="328" t="s">
        <v>46</v>
      </c>
      <c r="O602" s="328" t="s">
        <v>119</v>
      </c>
      <c r="P602" s="328" t="s">
        <v>1364</v>
      </c>
      <c r="Q602" s="363" t="s">
        <v>158</v>
      </c>
      <c r="R602" s="328" t="s">
        <v>41</v>
      </c>
      <c r="S602" s="65">
        <v>19.170000000000002</v>
      </c>
      <c r="T602" s="65">
        <v>19.170000000000002</v>
      </c>
      <c r="U602" s="347">
        <v>19.100000000000001</v>
      </c>
      <c r="V602" s="340">
        <v>19.100000000000001</v>
      </c>
      <c r="W602" s="340">
        <v>19.100000000000001</v>
      </c>
      <c r="X602" s="329"/>
    </row>
    <row r="603" spans="1:24" ht="52.8">
      <c r="A603" s="363">
        <v>618</v>
      </c>
      <c r="B603" s="42" t="s">
        <v>1410</v>
      </c>
      <c r="C603" s="338" t="s">
        <v>54</v>
      </c>
      <c r="D603" s="339" t="s">
        <v>197</v>
      </c>
      <c r="E603" s="138" t="s">
        <v>1357</v>
      </c>
      <c r="F603" s="58" t="s">
        <v>1449</v>
      </c>
      <c r="G603" s="49">
        <v>39234</v>
      </c>
      <c r="H603" s="58" t="s">
        <v>1358</v>
      </c>
      <c r="I603" s="58" t="s">
        <v>1372</v>
      </c>
      <c r="J603" s="327">
        <v>39442</v>
      </c>
      <c r="K603" s="167" t="s">
        <v>1443</v>
      </c>
      <c r="L603" s="58" t="s">
        <v>63</v>
      </c>
      <c r="M603" s="58">
        <v>41920</v>
      </c>
      <c r="N603" s="328" t="s">
        <v>46</v>
      </c>
      <c r="O603" s="328" t="s">
        <v>119</v>
      </c>
      <c r="P603" s="328" t="s">
        <v>1450</v>
      </c>
      <c r="Q603" s="363" t="s">
        <v>87</v>
      </c>
      <c r="R603" s="328" t="s">
        <v>37</v>
      </c>
      <c r="S603" s="65">
        <v>19619.8</v>
      </c>
      <c r="T603" s="65">
        <v>19619.8</v>
      </c>
      <c r="U603" s="347">
        <v>19618.28</v>
      </c>
      <c r="V603" s="340">
        <v>19618.28</v>
      </c>
      <c r="W603" s="340">
        <v>19618.28</v>
      </c>
      <c r="X603" s="329"/>
    </row>
    <row r="604" spans="1:24" ht="66">
      <c r="A604" s="363">
        <v>618</v>
      </c>
      <c r="B604" s="42" t="s">
        <v>1410</v>
      </c>
      <c r="C604" s="338" t="s">
        <v>54</v>
      </c>
      <c r="D604" s="339" t="s">
        <v>197</v>
      </c>
      <c r="E604" s="138" t="s">
        <v>1357</v>
      </c>
      <c r="F604" s="58" t="s">
        <v>867</v>
      </c>
      <c r="G604" s="49">
        <v>39234</v>
      </c>
      <c r="H604" s="58" t="s">
        <v>1358</v>
      </c>
      <c r="I604" s="58" t="s">
        <v>1361</v>
      </c>
      <c r="J604" s="327">
        <v>39442</v>
      </c>
      <c r="K604" s="167" t="s">
        <v>1362</v>
      </c>
      <c r="L604" s="58" t="s">
        <v>70</v>
      </c>
      <c r="M604" s="58">
        <v>37923</v>
      </c>
      <c r="N604" s="328" t="s">
        <v>46</v>
      </c>
      <c r="O604" s="328" t="s">
        <v>119</v>
      </c>
      <c r="P604" s="328" t="s">
        <v>1450</v>
      </c>
      <c r="Q604" s="363" t="s">
        <v>87</v>
      </c>
      <c r="R604" s="328" t="s">
        <v>36</v>
      </c>
      <c r="S604" s="65">
        <v>5754.92</v>
      </c>
      <c r="T604" s="65">
        <v>5754.92</v>
      </c>
      <c r="U604" s="347">
        <v>5924.72</v>
      </c>
      <c r="V604" s="347">
        <v>5924.72</v>
      </c>
      <c r="W604" s="347">
        <v>5924.72</v>
      </c>
      <c r="X604" s="329"/>
    </row>
    <row r="605" spans="1:24" ht="145.19999999999999">
      <c r="A605" s="363">
        <v>618</v>
      </c>
      <c r="B605" s="42" t="s">
        <v>1410</v>
      </c>
      <c r="C605" s="338" t="s">
        <v>295</v>
      </c>
      <c r="D605" s="359" t="s">
        <v>296</v>
      </c>
      <c r="E605" s="138" t="s">
        <v>1292</v>
      </c>
      <c r="F605" s="58" t="s">
        <v>1389</v>
      </c>
      <c r="G605" s="49">
        <v>39814</v>
      </c>
      <c r="H605" s="58" t="s">
        <v>1451</v>
      </c>
      <c r="I605" s="58" t="s">
        <v>1391</v>
      </c>
      <c r="J605" s="327">
        <v>39147</v>
      </c>
      <c r="K605" s="167" t="s">
        <v>1452</v>
      </c>
      <c r="L605" s="58" t="s">
        <v>1453</v>
      </c>
      <c r="M605" s="58">
        <v>42139</v>
      </c>
      <c r="N605" s="328" t="s">
        <v>46</v>
      </c>
      <c r="O605" s="328" t="s">
        <v>119</v>
      </c>
      <c r="P605" s="328" t="s">
        <v>1454</v>
      </c>
      <c r="Q605" s="138" t="s">
        <v>1395</v>
      </c>
      <c r="R605" s="328" t="s">
        <v>39</v>
      </c>
      <c r="S605" s="65">
        <v>46.6</v>
      </c>
      <c r="T605" s="65">
        <v>46.6</v>
      </c>
      <c r="U605" s="347">
        <v>51.74</v>
      </c>
      <c r="V605" s="347">
        <v>51.74</v>
      </c>
      <c r="W605" s="347">
        <v>51.74</v>
      </c>
      <c r="X605" s="329"/>
    </row>
    <row r="606" spans="1:24" ht="145.19999999999999">
      <c r="A606" s="363">
        <v>618</v>
      </c>
      <c r="B606" s="42" t="s">
        <v>1410</v>
      </c>
      <c r="C606" s="338" t="s">
        <v>295</v>
      </c>
      <c r="D606" s="359" t="s">
        <v>296</v>
      </c>
      <c r="E606" s="138" t="s">
        <v>1292</v>
      </c>
      <c r="F606" s="58" t="s">
        <v>1389</v>
      </c>
      <c r="G606" s="49">
        <v>39814</v>
      </c>
      <c r="H606" s="58" t="s">
        <v>1451</v>
      </c>
      <c r="I606" s="58" t="s">
        <v>1391</v>
      </c>
      <c r="J606" s="327">
        <v>39147</v>
      </c>
      <c r="K606" s="167" t="s">
        <v>1452</v>
      </c>
      <c r="L606" s="58" t="s">
        <v>1455</v>
      </c>
      <c r="M606" s="58">
        <v>42139</v>
      </c>
      <c r="N606" s="328" t="s">
        <v>46</v>
      </c>
      <c r="O606" s="328" t="s">
        <v>119</v>
      </c>
      <c r="P606" s="328" t="s">
        <v>1454</v>
      </c>
      <c r="Q606" s="138" t="s">
        <v>1395</v>
      </c>
      <c r="R606" s="328" t="s">
        <v>35</v>
      </c>
      <c r="S606" s="65">
        <v>3.4</v>
      </c>
      <c r="T606" s="65">
        <v>3.4</v>
      </c>
      <c r="U606" s="347"/>
      <c r="V606" s="347"/>
      <c r="W606" s="347"/>
      <c r="X606" s="347"/>
    </row>
    <row r="607" spans="1:24" ht="92.4">
      <c r="A607" s="363">
        <v>618</v>
      </c>
      <c r="B607" s="42" t="s">
        <v>1410</v>
      </c>
      <c r="C607" s="338" t="s">
        <v>696</v>
      </c>
      <c r="D607" s="338" t="s">
        <v>697</v>
      </c>
      <c r="E607" s="138" t="s">
        <v>1292</v>
      </c>
      <c r="F607" s="58" t="s">
        <v>1396</v>
      </c>
      <c r="G607" s="49">
        <v>39814</v>
      </c>
      <c r="H607" s="58" t="s">
        <v>1397</v>
      </c>
      <c r="I607" s="58" t="s">
        <v>1391</v>
      </c>
      <c r="J607" s="327">
        <v>39511</v>
      </c>
      <c r="K607" s="167" t="s">
        <v>1336</v>
      </c>
      <c r="L607" s="58" t="s">
        <v>1456</v>
      </c>
      <c r="M607" s="58">
        <v>42139</v>
      </c>
      <c r="N607" s="328" t="s">
        <v>46</v>
      </c>
      <c r="O607" s="328" t="s">
        <v>119</v>
      </c>
      <c r="P607" s="328" t="s">
        <v>1457</v>
      </c>
      <c r="Q607" s="138" t="s">
        <v>703</v>
      </c>
      <c r="R607" s="328" t="s">
        <v>37</v>
      </c>
      <c r="S607" s="65">
        <v>775.6</v>
      </c>
      <c r="T607" s="65">
        <v>775.6</v>
      </c>
      <c r="U607" s="347">
        <v>775.6</v>
      </c>
      <c r="V607" s="347">
        <v>775.6</v>
      </c>
      <c r="W607" s="347">
        <v>775.6</v>
      </c>
      <c r="X607" s="329"/>
    </row>
    <row r="608" spans="1:24" ht="92.4">
      <c r="A608" s="363">
        <v>618</v>
      </c>
      <c r="B608" s="42" t="s">
        <v>1410</v>
      </c>
      <c r="C608" s="338" t="s">
        <v>696</v>
      </c>
      <c r="D608" s="338" t="s">
        <v>697</v>
      </c>
      <c r="E608" s="138" t="s">
        <v>1292</v>
      </c>
      <c r="F608" s="58" t="s">
        <v>1396</v>
      </c>
      <c r="G608" s="49">
        <v>39814</v>
      </c>
      <c r="H608" s="58" t="s">
        <v>1397</v>
      </c>
      <c r="I608" s="58" t="s">
        <v>1391</v>
      </c>
      <c r="J608" s="327">
        <v>39511</v>
      </c>
      <c r="K608" s="167" t="s">
        <v>1336</v>
      </c>
      <c r="L608" s="58" t="s">
        <v>1456</v>
      </c>
      <c r="M608" s="58">
        <v>42139</v>
      </c>
      <c r="N608" s="328" t="s">
        <v>46</v>
      </c>
      <c r="O608" s="328" t="s">
        <v>119</v>
      </c>
      <c r="P608" s="328" t="s">
        <v>1457</v>
      </c>
      <c r="Q608" s="138" t="s">
        <v>703</v>
      </c>
      <c r="R608" s="328" t="s">
        <v>35</v>
      </c>
      <c r="S608" s="65">
        <v>38.299999999999997</v>
      </c>
      <c r="T608" s="65">
        <v>38.299999999999997</v>
      </c>
      <c r="U608" s="347">
        <v>38.299999999999997</v>
      </c>
      <c r="V608" s="347">
        <v>38.299999999999997</v>
      </c>
      <c r="W608" s="347">
        <v>38.299999999999997</v>
      </c>
      <c r="X608" s="329"/>
    </row>
    <row r="609" spans="1:24" ht="92.4">
      <c r="A609" s="363">
        <v>618</v>
      </c>
      <c r="B609" s="42" t="s">
        <v>1410</v>
      </c>
      <c r="C609" s="338" t="s">
        <v>696</v>
      </c>
      <c r="D609" s="338" t="s">
        <v>697</v>
      </c>
      <c r="E609" s="138" t="s">
        <v>1292</v>
      </c>
      <c r="F609" s="58" t="s">
        <v>1396</v>
      </c>
      <c r="G609" s="49">
        <v>39814</v>
      </c>
      <c r="H609" s="58" t="s">
        <v>1397</v>
      </c>
      <c r="I609" s="58" t="s">
        <v>1391</v>
      </c>
      <c r="J609" s="327">
        <v>39511</v>
      </c>
      <c r="K609" s="167" t="s">
        <v>1336</v>
      </c>
      <c r="L609" s="58" t="s">
        <v>1456</v>
      </c>
      <c r="M609" s="58">
        <v>42139</v>
      </c>
      <c r="N609" s="328" t="s">
        <v>46</v>
      </c>
      <c r="O609" s="328" t="s">
        <v>119</v>
      </c>
      <c r="P609" s="328" t="s">
        <v>1457</v>
      </c>
      <c r="Q609" s="138" t="s">
        <v>703</v>
      </c>
      <c r="R609" s="328" t="s">
        <v>36</v>
      </c>
      <c r="S609" s="65">
        <v>245.81</v>
      </c>
      <c r="T609" s="65">
        <v>245.81</v>
      </c>
      <c r="U609" s="347">
        <v>245.81</v>
      </c>
      <c r="V609" s="347">
        <v>245.81</v>
      </c>
      <c r="W609" s="347">
        <v>245.81</v>
      </c>
      <c r="X609" s="329"/>
    </row>
    <row r="610" spans="1:24" ht="92.4">
      <c r="A610" s="363">
        <v>618</v>
      </c>
      <c r="B610" s="42" t="s">
        <v>1410</v>
      </c>
      <c r="C610" s="338" t="s">
        <v>696</v>
      </c>
      <c r="D610" s="338" t="s">
        <v>697</v>
      </c>
      <c r="E610" s="138" t="s">
        <v>1292</v>
      </c>
      <c r="F610" s="58" t="s">
        <v>1396</v>
      </c>
      <c r="G610" s="49">
        <v>39814</v>
      </c>
      <c r="H610" s="58" t="s">
        <v>1397</v>
      </c>
      <c r="I610" s="58" t="s">
        <v>1391</v>
      </c>
      <c r="J610" s="327">
        <v>39511</v>
      </c>
      <c r="K610" s="167" t="s">
        <v>1336</v>
      </c>
      <c r="L610" s="58" t="s">
        <v>1456</v>
      </c>
      <c r="M610" s="58">
        <v>42139</v>
      </c>
      <c r="N610" s="328" t="s">
        <v>46</v>
      </c>
      <c r="O610" s="328" t="s">
        <v>119</v>
      </c>
      <c r="P610" s="328" t="s">
        <v>1457</v>
      </c>
      <c r="Q610" s="138" t="s">
        <v>703</v>
      </c>
      <c r="R610" s="328" t="s">
        <v>39</v>
      </c>
      <c r="S610" s="65">
        <v>158.91999999999999</v>
      </c>
      <c r="T610" s="65">
        <v>158.91999999999999</v>
      </c>
      <c r="U610" s="347">
        <v>158.91999999999999</v>
      </c>
      <c r="V610" s="347">
        <v>158.91999999999999</v>
      </c>
      <c r="W610" s="347">
        <v>158.91999999999999</v>
      </c>
      <c r="X610" s="329"/>
    </row>
    <row r="611" spans="1:24" ht="79.2">
      <c r="A611" s="363">
        <v>618</v>
      </c>
      <c r="B611" s="42" t="s">
        <v>1410</v>
      </c>
      <c r="C611" s="348" t="s">
        <v>1400</v>
      </c>
      <c r="D611" s="326" t="s">
        <v>1401</v>
      </c>
      <c r="E611" s="138" t="s">
        <v>1402</v>
      </c>
      <c r="F611" s="58" t="s">
        <v>1403</v>
      </c>
      <c r="G611" s="49">
        <v>38558</v>
      </c>
      <c r="H611" s="58" t="s">
        <v>1404</v>
      </c>
      <c r="I611" s="58" t="s">
        <v>1405</v>
      </c>
      <c r="J611" s="327">
        <v>38890</v>
      </c>
      <c r="K611" s="161" t="s">
        <v>1406</v>
      </c>
      <c r="L611" s="154" t="s">
        <v>1407</v>
      </c>
      <c r="M611" s="58">
        <v>42418</v>
      </c>
      <c r="N611" s="328" t="s">
        <v>46</v>
      </c>
      <c r="O611" s="328" t="s">
        <v>48</v>
      </c>
      <c r="P611" s="328" t="s">
        <v>1458</v>
      </c>
      <c r="Q611" s="138" t="s">
        <v>1409</v>
      </c>
      <c r="R611" s="328" t="s">
        <v>39</v>
      </c>
      <c r="S611" s="349">
        <v>322.56</v>
      </c>
      <c r="T611" s="349">
        <v>197.19</v>
      </c>
      <c r="U611" s="65"/>
      <c r="V611" s="65"/>
      <c r="W611" s="65"/>
      <c r="X611" s="65"/>
    </row>
    <row r="612" spans="1:24">
      <c r="A612" s="308" t="s">
        <v>2078</v>
      </c>
      <c r="B612" s="360"/>
      <c r="C612" s="338"/>
      <c r="D612" s="339"/>
      <c r="E612" s="374"/>
      <c r="F612" s="375"/>
      <c r="G612" s="154"/>
      <c r="H612" s="58"/>
      <c r="I612" s="58"/>
      <c r="J612" s="58"/>
      <c r="K612" s="167"/>
      <c r="L612" s="58"/>
      <c r="M612" s="58"/>
      <c r="N612" s="328"/>
      <c r="O612" s="328"/>
      <c r="P612" s="328"/>
      <c r="Q612" s="138"/>
      <c r="R612" s="328"/>
      <c r="S612" s="362">
        <f t="shared" ref="S612:X612" si="14">SUM(S576:S611)</f>
        <v>132176.47</v>
      </c>
      <c r="T612" s="362">
        <f t="shared" si="14"/>
        <v>131985.13</v>
      </c>
      <c r="U612" s="362">
        <f t="shared" si="14"/>
        <v>108451.54000000001</v>
      </c>
      <c r="V612" s="362">
        <f t="shared" si="14"/>
        <v>102174.11000000003</v>
      </c>
      <c r="W612" s="362">
        <f t="shared" si="14"/>
        <v>102174.11000000003</v>
      </c>
      <c r="X612" s="362">
        <f t="shared" si="14"/>
        <v>0</v>
      </c>
    </row>
    <row r="613" spans="1:24" ht="20.399999999999999">
      <c r="A613" s="254" t="s">
        <v>1459</v>
      </c>
      <c r="B613" s="360"/>
      <c r="C613" s="338"/>
      <c r="D613" s="339"/>
      <c r="E613" s="374"/>
      <c r="F613" s="375"/>
      <c r="G613" s="376"/>
      <c r="H613" s="58"/>
      <c r="I613" s="58"/>
      <c r="J613" s="114"/>
      <c r="K613" s="167"/>
      <c r="L613" s="58"/>
      <c r="M613" s="58"/>
      <c r="N613" s="328"/>
      <c r="O613" s="328"/>
      <c r="P613" s="328"/>
      <c r="Q613" s="138"/>
      <c r="R613" s="328"/>
      <c r="S613" s="362"/>
      <c r="T613" s="362"/>
      <c r="U613" s="377"/>
      <c r="V613" s="362"/>
      <c r="W613" s="362"/>
      <c r="X613" s="362"/>
    </row>
    <row r="614" spans="1:24" ht="66">
      <c r="A614" s="80">
        <v>619</v>
      </c>
      <c r="B614" s="80" t="s">
        <v>1459</v>
      </c>
      <c r="C614" s="80" t="s">
        <v>306</v>
      </c>
      <c r="D614" s="80" t="s">
        <v>307</v>
      </c>
      <c r="E614" s="81" t="s">
        <v>1292</v>
      </c>
      <c r="F614" s="123" t="s">
        <v>1293</v>
      </c>
      <c r="G614" s="126">
        <v>39814</v>
      </c>
      <c r="H614" s="123" t="s">
        <v>1303</v>
      </c>
      <c r="I614" s="123" t="s">
        <v>477</v>
      </c>
      <c r="J614" s="82">
        <v>38416</v>
      </c>
      <c r="K614" s="92" t="s">
        <v>1295</v>
      </c>
      <c r="L614" s="123" t="s">
        <v>1460</v>
      </c>
      <c r="M614" s="123">
        <v>41794</v>
      </c>
      <c r="N614" s="81" t="s">
        <v>46</v>
      </c>
      <c r="O614" s="81" t="s">
        <v>48</v>
      </c>
      <c r="P614" s="81" t="s">
        <v>1461</v>
      </c>
      <c r="Q614" s="81" t="s">
        <v>1307</v>
      </c>
      <c r="R614" s="83" t="s">
        <v>39</v>
      </c>
      <c r="S614" s="84">
        <v>650</v>
      </c>
      <c r="T614" s="84">
        <v>650</v>
      </c>
      <c r="U614" s="85"/>
      <c r="V614" s="84"/>
      <c r="W614" s="84"/>
      <c r="X614" s="84"/>
    </row>
    <row r="615" spans="1:24" ht="66">
      <c r="A615" s="80">
        <v>619</v>
      </c>
      <c r="B615" s="80" t="s">
        <v>1459</v>
      </c>
      <c r="C615" s="80" t="s">
        <v>306</v>
      </c>
      <c r="D615" s="80" t="s">
        <v>307</v>
      </c>
      <c r="E615" s="81" t="s">
        <v>1292</v>
      </c>
      <c r="F615" s="123" t="s">
        <v>1293</v>
      </c>
      <c r="G615" s="126">
        <v>39814</v>
      </c>
      <c r="H615" s="123" t="s">
        <v>1303</v>
      </c>
      <c r="I615" s="123" t="s">
        <v>477</v>
      </c>
      <c r="J615" s="82">
        <v>38416</v>
      </c>
      <c r="K615" s="92" t="s">
        <v>1295</v>
      </c>
      <c r="L615" s="123" t="s">
        <v>1460</v>
      </c>
      <c r="M615" s="123">
        <v>41794</v>
      </c>
      <c r="N615" s="86" t="s">
        <v>252</v>
      </c>
      <c r="O615" s="86" t="s">
        <v>46</v>
      </c>
      <c r="P615" s="86" t="s">
        <v>1308</v>
      </c>
      <c r="Q615" s="81" t="s">
        <v>1309</v>
      </c>
      <c r="R615" s="87" t="s">
        <v>1310</v>
      </c>
      <c r="S615" s="88">
        <v>753.92</v>
      </c>
      <c r="T615" s="88">
        <v>749.92</v>
      </c>
      <c r="U615" s="88">
        <v>870</v>
      </c>
      <c r="V615" s="88">
        <v>730</v>
      </c>
      <c r="W615" s="88">
        <v>730</v>
      </c>
      <c r="X615" s="88"/>
    </row>
    <row r="616" spans="1:24" ht="66">
      <c r="A616" s="80">
        <v>619</v>
      </c>
      <c r="B616" s="80" t="s">
        <v>1459</v>
      </c>
      <c r="C616" s="80" t="s">
        <v>306</v>
      </c>
      <c r="D616" s="80" t="s">
        <v>307</v>
      </c>
      <c r="E616" s="81" t="s">
        <v>1292</v>
      </c>
      <c r="F616" s="123" t="s">
        <v>1293</v>
      </c>
      <c r="G616" s="126">
        <v>39814</v>
      </c>
      <c r="H616" s="123" t="s">
        <v>1303</v>
      </c>
      <c r="I616" s="123" t="s">
        <v>477</v>
      </c>
      <c r="J616" s="82">
        <v>38416</v>
      </c>
      <c r="K616" s="92" t="s">
        <v>1295</v>
      </c>
      <c r="L616" s="123" t="s">
        <v>1460</v>
      </c>
      <c r="M616" s="123">
        <v>41794</v>
      </c>
      <c r="N616" s="86" t="s">
        <v>252</v>
      </c>
      <c r="O616" s="86" t="s">
        <v>46</v>
      </c>
      <c r="P616" s="86" t="s">
        <v>1308</v>
      </c>
      <c r="Q616" s="81" t="s">
        <v>1309</v>
      </c>
      <c r="R616" s="87" t="s">
        <v>39</v>
      </c>
      <c r="S616" s="88">
        <v>2577.9299999999998</v>
      </c>
      <c r="T616" s="88">
        <v>2221.9899999999998</v>
      </c>
      <c r="U616" s="88">
        <v>2577.9299999999998</v>
      </c>
      <c r="V616" s="88">
        <v>2492.9299999999998</v>
      </c>
      <c r="W616" s="88">
        <v>2492.9299999999998</v>
      </c>
      <c r="X616" s="88"/>
    </row>
    <row r="617" spans="1:24" ht="66">
      <c r="A617" s="80">
        <v>619</v>
      </c>
      <c r="B617" s="80" t="s">
        <v>1459</v>
      </c>
      <c r="C617" s="80" t="s">
        <v>306</v>
      </c>
      <c r="D617" s="80" t="s">
        <v>307</v>
      </c>
      <c r="E617" s="81" t="s">
        <v>1292</v>
      </c>
      <c r="F617" s="123" t="s">
        <v>1293</v>
      </c>
      <c r="G617" s="126">
        <v>39814</v>
      </c>
      <c r="H617" s="123" t="s">
        <v>1303</v>
      </c>
      <c r="I617" s="123" t="s">
        <v>477</v>
      </c>
      <c r="J617" s="82">
        <v>38416</v>
      </c>
      <c r="K617" s="92" t="s">
        <v>1295</v>
      </c>
      <c r="L617" s="123" t="s">
        <v>1460</v>
      </c>
      <c r="M617" s="123">
        <v>41794</v>
      </c>
      <c r="N617" s="86" t="s">
        <v>252</v>
      </c>
      <c r="O617" s="86" t="s">
        <v>46</v>
      </c>
      <c r="P617" s="86" t="s">
        <v>1311</v>
      </c>
      <c r="Q617" s="81" t="s">
        <v>1312</v>
      </c>
      <c r="R617" s="87" t="s">
        <v>39</v>
      </c>
      <c r="S617" s="88">
        <v>90</v>
      </c>
      <c r="T617" s="88">
        <v>90</v>
      </c>
      <c r="U617" s="88"/>
      <c r="V617" s="88"/>
      <c r="W617" s="88"/>
      <c r="X617" s="88"/>
    </row>
    <row r="618" spans="1:24" ht="66">
      <c r="A618" s="80">
        <v>619</v>
      </c>
      <c r="B618" s="80" t="s">
        <v>1459</v>
      </c>
      <c r="C618" s="80" t="s">
        <v>306</v>
      </c>
      <c r="D618" s="80" t="s">
        <v>307</v>
      </c>
      <c r="E618" s="81" t="s">
        <v>1292</v>
      </c>
      <c r="F618" s="123" t="s">
        <v>1293</v>
      </c>
      <c r="G618" s="126">
        <v>39814</v>
      </c>
      <c r="H618" s="123" t="s">
        <v>1303</v>
      </c>
      <c r="I618" s="123" t="s">
        <v>477</v>
      </c>
      <c r="J618" s="82">
        <v>38416</v>
      </c>
      <c r="K618" s="92" t="s">
        <v>1295</v>
      </c>
      <c r="L618" s="123" t="s">
        <v>1460</v>
      </c>
      <c r="M618" s="123">
        <v>41794</v>
      </c>
      <c r="N618" s="86" t="s">
        <v>252</v>
      </c>
      <c r="O618" s="86" t="s">
        <v>46</v>
      </c>
      <c r="P618" s="86" t="s">
        <v>1462</v>
      </c>
      <c r="Q618" s="81" t="s">
        <v>1312</v>
      </c>
      <c r="R618" s="87" t="s">
        <v>39</v>
      </c>
      <c r="S618" s="88">
        <v>4978</v>
      </c>
      <c r="T618" s="88"/>
      <c r="U618" s="89"/>
      <c r="V618" s="88"/>
      <c r="W618" s="88"/>
      <c r="X618" s="88"/>
    </row>
    <row r="619" spans="1:24" ht="66">
      <c r="A619" s="80">
        <v>619</v>
      </c>
      <c r="B619" s="80" t="s">
        <v>1459</v>
      </c>
      <c r="C619" s="80" t="s">
        <v>306</v>
      </c>
      <c r="D619" s="80" t="s">
        <v>307</v>
      </c>
      <c r="E619" s="81" t="s">
        <v>1292</v>
      </c>
      <c r="F619" s="123" t="s">
        <v>1293</v>
      </c>
      <c r="G619" s="126">
        <v>39814</v>
      </c>
      <c r="H619" s="123" t="s">
        <v>1303</v>
      </c>
      <c r="I619" s="123" t="s">
        <v>477</v>
      </c>
      <c r="J619" s="82">
        <v>38416</v>
      </c>
      <c r="K619" s="92" t="s">
        <v>1295</v>
      </c>
      <c r="L619" s="123" t="s">
        <v>1460</v>
      </c>
      <c r="M619" s="123">
        <v>41794</v>
      </c>
      <c r="N619" s="81" t="s">
        <v>46</v>
      </c>
      <c r="O619" s="81" t="s">
        <v>48</v>
      </c>
      <c r="P619" s="81" t="s">
        <v>1463</v>
      </c>
      <c r="Q619" s="81" t="s">
        <v>1297</v>
      </c>
      <c r="R619" s="83" t="s">
        <v>39</v>
      </c>
      <c r="S619" s="84">
        <v>468.16</v>
      </c>
      <c r="T619" s="84">
        <v>405.42</v>
      </c>
      <c r="U619" s="55">
        <v>472.81</v>
      </c>
      <c r="V619" s="55">
        <v>476.64</v>
      </c>
      <c r="W619" s="55">
        <v>476.64</v>
      </c>
      <c r="X619" s="55"/>
    </row>
    <row r="620" spans="1:24" ht="66">
      <c r="A620" s="80">
        <v>619</v>
      </c>
      <c r="B620" s="80" t="s">
        <v>1459</v>
      </c>
      <c r="C620" s="80" t="s">
        <v>306</v>
      </c>
      <c r="D620" s="80" t="s">
        <v>307</v>
      </c>
      <c r="E620" s="29" t="s">
        <v>1292</v>
      </c>
      <c r="F620" s="135" t="s">
        <v>1293</v>
      </c>
      <c r="G620" s="136">
        <v>39814</v>
      </c>
      <c r="H620" s="135" t="s">
        <v>1303</v>
      </c>
      <c r="I620" s="135" t="s">
        <v>477</v>
      </c>
      <c r="J620" s="137">
        <v>38416</v>
      </c>
      <c r="K620" s="167" t="s">
        <v>1295</v>
      </c>
      <c r="L620" s="135" t="s">
        <v>1460</v>
      </c>
      <c r="M620" s="135">
        <v>41794</v>
      </c>
      <c r="N620" s="29" t="s">
        <v>46</v>
      </c>
      <c r="O620" s="29" t="s">
        <v>48</v>
      </c>
      <c r="P620" s="29" t="s">
        <v>322</v>
      </c>
      <c r="Q620" s="29" t="s">
        <v>1297</v>
      </c>
      <c r="R620" s="138" t="s">
        <v>39</v>
      </c>
      <c r="S620" s="139"/>
      <c r="T620" s="139"/>
      <c r="U620" s="55">
        <v>82.26</v>
      </c>
      <c r="V620" s="55">
        <v>82.26</v>
      </c>
      <c r="W620" s="55">
        <v>82.26</v>
      </c>
      <c r="X620" s="55">
        <v>0</v>
      </c>
    </row>
    <row r="621" spans="1:24" ht="171.6">
      <c r="A621" s="80">
        <v>619</v>
      </c>
      <c r="B621" s="80" t="s">
        <v>1459</v>
      </c>
      <c r="C621" s="80" t="s">
        <v>1313</v>
      </c>
      <c r="D621" s="80" t="s">
        <v>1314</v>
      </c>
      <c r="E621" s="81" t="s">
        <v>1292</v>
      </c>
      <c r="F621" s="123" t="s">
        <v>1315</v>
      </c>
      <c r="G621" s="90">
        <v>39814</v>
      </c>
      <c r="H621" s="123" t="s">
        <v>1303</v>
      </c>
      <c r="I621" s="123" t="s">
        <v>477</v>
      </c>
      <c r="J621" s="82">
        <v>38416</v>
      </c>
      <c r="K621" s="92" t="s">
        <v>1464</v>
      </c>
      <c r="L621" s="123" t="s">
        <v>1465</v>
      </c>
      <c r="M621" s="123" t="s">
        <v>1466</v>
      </c>
      <c r="N621" s="81" t="s">
        <v>119</v>
      </c>
      <c r="O621" s="81" t="s">
        <v>548</v>
      </c>
      <c r="P621" s="81" t="s">
        <v>1323</v>
      </c>
      <c r="Q621" s="81" t="s">
        <v>1467</v>
      </c>
      <c r="R621" s="83" t="s">
        <v>39</v>
      </c>
      <c r="S621" s="84">
        <v>13822.59</v>
      </c>
      <c r="T621" s="84">
        <v>13822.59</v>
      </c>
      <c r="U621" s="84">
        <v>23816</v>
      </c>
      <c r="V621" s="85"/>
      <c r="W621" s="84"/>
      <c r="X621" s="84"/>
    </row>
    <row r="622" spans="1:24" ht="171.6">
      <c r="A622" s="80">
        <v>619</v>
      </c>
      <c r="B622" s="80" t="s">
        <v>1459</v>
      </c>
      <c r="C622" s="80" t="s">
        <v>1313</v>
      </c>
      <c r="D622" s="80" t="s">
        <v>1314</v>
      </c>
      <c r="E622" s="81" t="s">
        <v>1292</v>
      </c>
      <c r="F622" s="123" t="s">
        <v>1315</v>
      </c>
      <c r="G622" s="90">
        <v>39814</v>
      </c>
      <c r="H622" s="123" t="s">
        <v>1303</v>
      </c>
      <c r="I622" s="123" t="s">
        <v>477</v>
      </c>
      <c r="J622" s="82">
        <v>38416</v>
      </c>
      <c r="K622" s="92" t="s">
        <v>1468</v>
      </c>
      <c r="L622" s="123" t="s">
        <v>1465</v>
      </c>
      <c r="M622" s="123" t="s">
        <v>1466</v>
      </c>
      <c r="N622" s="81" t="s">
        <v>119</v>
      </c>
      <c r="O622" s="81" t="s">
        <v>548</v>
      </c>
      <c r="P622" s="81" t="s">
        <v>1469</v>
      </c>
      <c r="Q622" s="81" t="s">
        <v>1470</v>
      </c>
      <c r="R622" s="83" t="s">
        <v>39</v>
      </c>
      <c r="S622" s="84">
        <v>76202.77</v>
      </c>
      <c r="T622" s="84">
        <v>76202.77</v>
      </c>
      <c r="U622" s="84">
        <v>70108.36</v>
      </c>
      <c r="V622" s="84">
        <v>84946.93</v>
      </c>
      <c r="W622" s="84">
        <v>84946.93</v>
      </c>
      <c r="X622" s="89"/>
    </row>
    <row r="623" spans="1:24" ht="171.6">
      <c r="A623" s="80">
        <v>619</v>
      </c>
      <c r="B623" s="80" t="s">
        <v>1459</v>
      </c>
      <c r="C623" s="80" t="s">
        <v>1313</v>
      </c>
      <c r="D623" s="80" t="s">
        <v>1314</v>
      </c>
      <c r="E623" s="81" t="s">
        <v>1471</v>
      </c>
      <c r="F623" s="123" t="s">
        <v>1315</v>
      </c>
      <c r="G623" s="90">
        <v>39814</v>
      </c>
      <c r="H623" s="123" t="s">
        <v>1303</v>
      </c>
      <c r="I623" s="123" t="s">
        <v>477</v>
      </c>
      <c r="J623" s="82">
        <v>38416</v>
      </c>
      <c r="K623" s="92" t="s">
        <v>1472</v>
      </c>
      <c r="L623" s="123" t="s">
        <v>1473</v>
      </c>
      <c r="M623" s="123" t="s">
        <v>1474</v>
      </c>
      <c r="N623" s="81" t="s">
        <v>119</v>
      </c>
      <c r="O623" s="81" t="s">
        <v>548</v>
      </c>
      <c r="P623" s="81" t="s">
        <v>1341</v>
      </c>
      <c r="Q623" s="81" t="s">
        <v>1342</v>
      </c>
      <c r="R623" s="83" t="s">
        <v>39</v>
      </c>
      <c r="S623" s="84">
        <v>13144.97</v>
      </c>
      <c r="T623" s="84">
        <v>13144.97</v>
      </c>
      <c r="U623" s="84">
        <v>10900.21</v>
      </c>
      <c r="V623" s="84">
        <v>9495.51</v>
      </c>
      <c r="W623" s="84">
        <v>9495.51</v>
      </c>
      <c r="X623" s="91"/>
    </row>
    <row r="624" spans="1:24" ht="132">
      <c r="A624" s="80">
        <v>619</v>
      </c>
      <c r="B624" s="80" t="s">
        <v>1459</v>
      </c>
      <c r="C624" s="80" t="s">
        <v>1475</v>
      </c>
      <c r="D624" s="80" t="s">
        <v>1476</v>
      </c>
      <c r="E624" s="81" t="s">
        <v>1292</v>
      </c>
      <c r="F624" s="123" t="s">
        <v>1293</v>
      </c>
      <c r="G624" s="126">
        <v>39814</v>
      </c>
      <c r="H624" s="123" t="s">
        <v>1303</v>
      </c>
      <c r="I624" s="123" t="s">
        <v>477</v>
      </c>
      <c r="J624" s="82">
        <v>38416</v>
      </c>
      <c r="K624" s="92" t="s">
        <v>1295</v>
      </c>
      <c r="L624" s="123" t="s">
        <v>1460</v>
      </c>
      <c r="M624" s="123">
        <v>41794</v>
      </c>
      <c r="N624" s="81" t="s">
        <v>46</v>
      </c>
      <c r="O624" s="81" t="s">
        <v>48</v>
      </c>
      <c r="P624" s="81" t="s">
        <v>1477</v>
      </c>
      <c r="Q624" s="125" t="s">
        <v>347</v>
      </c>
      <c r="R624" s="83" t="s">
        <v>39</v>
      </c>
      <c r="S624" s="84">
        <v>82.26</v>
      </c>
      <c r="T624" s="84">
        <v>55.23</v>
      </c>
      <c r="U624" s="85"/>
      <c r="V624" s="84"/>
      <c r="W624" s="84"/>
      <c r="X624" s="84"/>
    </row>
    <row r="625" spans="1:24" ht="66">
      <c r="A625" s="80">
        <v>619</v>
      </c>
      <c r="B625" s="80" t="s">
        <v>1459</v>
      </c>
      <c r="C625" s="80" t="s">
        <v>1478</v>
      </c>
      <c r="D625" s="80" t="s">
        <v>1479</v>
      </c>
      <c r="E625" s="81" t="s">
        <v>1292</v>
      </c>
      <c r="F625" s="123" t="s">
        <v>1332</v>
      </c>
      <c r="G625" s="90">
        <v>39814</v>
      </c>
      <c r="H625" s="123" t="s">
        <v>1303</v>
      </c>
      <c r="I625" s="123" t="s">
        <v>477</v>
      </c>
      <c r="J625" s="82">
        <v>38416</v>
      </c>
      <c r="K625" s="92" t="s">
        <v>2086</v>
      </c>
      <c r="L625" s="123" t="s">
        <v>1431</v>
      </c>
      <c r="M625" s="123" t="s">
        <v>1334</v>
      </c>
      <c r="N625" s="86" t="s">
        <v>252</v>
      </c>
      <c r="O625" s="86" t="s">
        <v>50</v>
      </c>
      <c r="P625" s="86" t="s">
        <v>896</v>
      </c>
      <c r="Q625" s="81" t="s">
        <v>897</v>
      </c>
      <c r="R625" s="87" t="s">
        <v>39</v>
      </c>
      <c r="S625" s="88">
        <v>1864.11</v>
      </c>
      <c r="T625" s="88">
        <v>1864.11</v>
      </c>
      <c r="U625" s="88">
        <v>2415.6999999999998</v>
      </c>
      <c r="V625" s="88">
        <v>2352.63</v>
      </c>
      <c r="W625" s="88">
        <v>2352.63</v>
      </c>
      <c r="X625" s="88"/>
    </row>
    <row r="626" spans="1:24" ht="66">
      <c r="A626" s="80">
        <v>619</v>
      </c>
      <c r="B626" s="80" t="s">
        <v>1459</v>
      </c>
      <c r="C626" s="80" t="s">
        <v>799</v>
      </c>
      <c r="D626" s="80" t="s">
        <v>800</v>
      </c>
      <c r="E626" s="81" t="s">
        <v>1292</v>
      </c>
      <c r="F626" s="123" t="s">
        <v>1325</v>
      </c>
      <c r="G626" s="90">
        <v>39814</v>
      </c>
      <c r="H626" s="123" t="s">
        <v>1303</v>
      </c>
      <c r="I626" s="123" t="s">
        <v>477</v>
      </c>
      <c r="J626" s="82">
        <v>38416</v>
      </c>
      <c r="K626" s="92" t="s">
        <v>1326</v>
      </c>
      <c r="L626" s="123" t="s">
        <v>1480</v>
      </c>
      <c r="M626" s="123">
        <v>42139</v>
      </c>
      <c r="N626" s="86" t="s">
        <v>127</v>
      </c>
      <c r="O626" s="86" t="s">
        <v>46</v>
      </c>
      <c r="P626" s="86" t="s">
        <v>521</v>
      </c>
      <c r="Q626" s="81" t="s">
        <v>129</v>
      </c>
      <c r="R626" s="87" t="s">
        <v>39</v>
      </c>
      <c r="S626" s="88">
        <v>975</v>
      </c>
      <c r="T626" s="88">
        <v>975</v>
      </c>
      <c r="U626" s="88">
        <v>975</v>
      </c>
      <c r="V626" s="88">
        <v>911.5</v>
      </c>
      <c r="W626" s="88">
        <v>911.5</v>
      </c>
      <c r="X626" s="89"/>
    </row>
    <row r="627" spans="1:24" ht="66">
      <c r="A627" s="80">
        <v>619</v>
      </c>
      <c r="B627" s="80" t="s">
        <v>1459</v>
      </c>
      <c r="C627" s="80" t="s">
        <v>799</v>
      </c>
      <c r="D627" s="80" t="s">
        <v>800</v>
      </c>
      <c r="E627" s="81" t="s">
        <v>1292</v>
      </c>
      <c r="F627" s="123" t="s">
        <v>1325</v>
      </c>
      <c r="G627" s="90">
        <v>39814</v>
      </c>
      <c r="H627" s="123" t="s">
        <v>1303</v>
      </c>
      <c r="I627" s="123" t="s">
        <v>477</v>
      </c>
      <c r="J627" s="82">
        <v>38416</v>
      </c>
      <c r="K627" s="92" t="s">
        <v>1326</v>
      </c>
      <c r="L627" s="123" t="s">
        <v>1480</v>
      </c>
      <c r="M627" s="123">
        <v>42139</v>
      </c>
      <c r="N627" s="86" t="s">
        <v>127</v>
      </c>
      <c r="O627" s="86" t="s">
        <v>46</v>
      </c>
      <c r="P627" s="86" t="s">
        <v>1328</v>
      </c>
      <c r="Q627" s="81" t="s">
        <v>1329</v>
      </c>
      <c r="R627" s="87" t="s">
        <v>39</v>
      </c>
      <c r="S627" s="88">
        <v>1084.8</v>
      </c>
      <c r="T627" s="88">
        <v>1084.8</v>
      </c>
      <c r="U627" s="88">
        <v>637.5</v>
      </c>
      <c r="V627" s="88">
        <v>637.5</v>
      </c>
      <c r="W627" s="88">
        <v>637.5</v>
      </c>
      <c r="X627" s="89"/>
    </row>
    <row r="628" spans="1:24" ht="66">
      <c r="A628" s="80">
        <v>619</v>
      </c>
      <c r="B628" s="80" t="s">
        <v>1459</v>
      </c>
      <c r="C628" s="80" t="s">
        <v>516</v>
      </c>
      <c r="D628" s="80" t="s">
        <v>517</v>
      </c>
      <c r="E628" s="81" t="s">
        <v>1292</v>
      </c>
      <c r="F628" s="123" t="s">
        <v>1344</v>
      </c>
      <c r="G628" s="90">
        <v>39814</v>
      </c>
      <c r="H628" s="123" t="s">
        <v>1303</v>
      </c>
      <c r="I628" s="123" t="s">
        <v>477</v>
      </c>
      <c r="J628" s="82">
        <v>38416</v>
      </c>
      <c r="K628" s="92" t="s">
        <v>1326</v>
      </c>
      <c r="L628" s="123" t="s">
        <v>1481</v>
      </c>
      <c r="M628" s="123">
        <v>42139</v>
      </c>
      <c r="N628" s="86" t="s">
        <v>252</v>
      </c>
      <c r="O628" s="86" t="s">
        <v>50</v>
      </c>
      <c r="P628" s="86" t="s">
        <v>896</v>
      </c>
      <c r="Q628" s="81" t="s">
        <v>897</v>
      </c>
      <c r="R628" s="87" t="s">
        <v>39</v>
      </c>
      <c r="S628" s="88">
        <v>7071.61</v>
      </c>
      <c r="T628" s="88">
        <v>7071.61</v>
      </c>
      <c r="U628" s="88">
        <v>5008.95</v>
      </c>
      <c r="V628" s="88">
        <v>4410.38</v>
      </c>
      <c r="W628" s="88">
        <v>4410.38</v>
      </c>
      <c r="X628" s="89"/>
    </row>
    <row r="629" spans="1:24" ht="66">
      <c r="A629" s="80">
        <v>619</v>
      </c>
      <c r="B629" s="80" t="s">
        <v>1459</v>
      </c>
      <c r="C629" s="80" t="s">
        <v>516</v>
      </c>
      <c r="D629" s="80" t="s">
        <v>517</v>
      </c>
      <c r="E629" s="81" t="s">
        <v>1292</v>
      </c>
      <c r="F629" s="123" t="s">
        <v>1344</v>
      </c>
      <c r="G629" s="90">
        <v>39814</v>
      </c>
      <c r="H629" s="123" t="s">
        <v>1303</v>
      </c>
      <c r="I629" s="123" t="s">
        <v>477</v>
      </c>
      <c r="J629" s="82">
        <v>38416</v>
      </c>
      <c r="K629" s="92" t="s">
        <v>1326</v>
      </c>
      <c r="L629" s="123" t="s">
        <v>1481</v>
      </c>
      <c r="M629" s="123">
        <v>42139</v>
      </c>
      <c r="N629" s="86" t="s">
        <v>252</v>
      </c>
      <c r="O629" s="86" t="s">
        <v>50</v>
      </c>
      <c r="P629" s="86" t="s">
        <v>1354</v>
      </c>
      <c r="Q629" s="81" t="s">
        <v>897</v>
      </c>
      <c r="R629" s="124" t="s">
        <v>39</v>
      </c>
      <c r="S629" s="88">
        <v>11781</v>
      </c>
      <c r="T629" s="88">
        <v>11781</v>
      </c>
      <c r="U629" s="88"/>
      <c r="V629" s="88"/>
      <c r="W629" s="88"/>
      <c r="X629" s="93"/>
    </row>
    <row r="630" spans="1:24" ht="66">
      <c r="A630" s="80">
        <v>619</v>
      </c>
      <c r="B630" s="80" t="s">
        <v>1459</v>
      </c>
      <c r="C630" s="80" t="s">
        <v>1330</v>
      </c>
      <c r="D630" s="80" t="s">
        <v>1331</v>
      </c>
      <c r="E630" s="81" t="s">
        <v>1292</v>
      </c>
      <c r="F630" s="123" t="s">
        <v>1332</v>
      </c>
      <c r="G630" s="90">
        <v>39814</v>
      </c>
      <c r="H630" s="123" t="s">
        <v>1303</v>
      </c>
      <c r="I630" s="123" t="s">
        <v>477</v>
      </c>
      <c r="J630" s="82">
        <v>38416</v>
      </c>
      <c r="K630" s="92" t="s">
        <v>2087</v>
      </c>
      <c r="L630" s="123" t="s">
        <v>1431</v>
      </c>
      <c r="M630" s="123" t="s">
        <v>1482</v>
      </c>
      <c r="N630" s="86" t="s">
        <v>252</v>
      </c>
      <c r="O630" s="86" t="s">
        <v>50</v>
      </c>
      <c r="P630" s="86" t="s">
        <v>896</v>
      </c>
      <c r="Q630" s="81" t="s">
        <v>897</v>
      </c>
      <c r="R630" s="87" t="s">
        <v>39</v>
      </c>
      <c r="S630" s="88">
        <v>1660</v>
      </c>
      <c r="T630" s="88">
        <v>1660</v>
      </c>
      <c r="U630" s="88">
        <v>1660</v>
      </c>
      <c r="V630" s="88">
        <v>1660</v>
      </c>
      <c r="W630" s="88">
        <v>1660</v>
      </c>
      <c r="X630" s="88"/>
    </row>
    <row r="631" spans="1:24" ht="250.8">
      <c r="A631" s="80">
        <v>619</v>
      </c>
      <c r="B631" s="80" t="s">
        <v>1459</v>
      </c>
      <c r="C631" s="80" t="s">
        <v>892</v>
      </c>
      <c r="D631" s="80" t="s">
        <v>1433</v>
      </c>
      <c r="E631" s="80" t="s">
        <v>1483</v>
      </c>
      <c r="F631" s="80" t="s">
        <v>1484</v>
      </c>
      <c r="G631" s="123">
        <v>39814</v>
      </c>
      <c r="H631" s="80" t="s">
        <v>1485</v>
      </c>
      <c r="I631" s="80" t="s">
        <v>1486</v>
      </c>
      <c r="J631" s="123">
        <v>38416</v>
      </c>
      <c r="K631" s="92" t="s">
        <v>1336</v>
      </c>
      <c r="L631" s="123" t="s">
        <v>1487</v>
      </c>
      <c r="M631" s="123">
        <v>42139</v>
      </c>
      <c r="N631" s="81" t="s">
        <v>119</v>
      </c>
      <c r="O631" s="81" t="s">
        <v>548</v>
      </c>
      <c r="P631" s="81" t="s">
        <v>832</v>
      </c>
      <c r="Q631" s="81" t="s">
        <v>833</v>
      </c>
      <c r="R631" s="83" t="s">
        <v>39</v>
      </c>
      <c r="S631" s="84">
        <v>1157.75</v>
      </c>
      <c r="T631" s="84">
        <v>1157.75</v>
      </c>
      <c r="U631" s="89"/>
      <c r="V631" s="84"/>
      <c r="W631" s="84"/>
      <c r="X631" s="84"/>
    </row>
    <row r="632" spans="1:24" ht="250.8">
      <c r="A632" s="80">
        <v>619</v>
      </c>
      <c r="B632" s="80" t="s">
        <v>1459</v>
      </c>
      <c r="C632" s="80" t="s">
        <v>892</v>
      </c>
      <c r="D632" s="80" t="s">
        <v>1433</v>
      </c>
      <c r="E632" s="80" t="s">
        <v>1483</v>
      </c>
      <c r="F632" s="80" t="s">
        <v>1484</v>
      </c>
      <c r="G632" s="123">
        <v>39814</v>
      </c>
      <c r="H632" s="80" t="s">
        <v>1485</v>
      </c>
      <c r="I632" s="80" t="s">
        <v>1486</v>
      </c>
      <c r="J632" s="123">
        <v>38416</v>
      </c>
      <c r="K632" s="92" t="s">
        <v>1336</v>
      </c>
      <c r="L632" s="123" t="s">
        <v>1487</v>
      </c>
      <c r="M632" s="123">
        <v>42139</v>
      </c>
      <c r="N632" s="81" t="s">
        <v>119</v>
      </c>
      <c r="O632" s="81" t="s">
        <v>548</v>
      </c>
      <c r="P632" s="81" t="s">
        <v>830</v>
      </c>
      <c r="Q632" s="81" t="s">
        <v>831</v>
      </c>
      <c r="R632" s="83" t="s">
        <v>39</v>
      </c>
      <c r="S632" s="84">
        <v>496.18</v>
      </c>
      <c r="T632" s="84">
        <v>496.18</v>
      </c>
      <c r="U632" s="89"/>
      <c r="V632" s="84"/>
      <c r="W632" s="84"/>
      <c r="X632" s="84"/>
    </row>
    <row r="633" spans="1:24" ht="250.8">
      <c r="A633" s="80">
        <v>619</v>
      </c>
      <c r="B633" s="80" t="s">
        <v>1459</v>
      </c>
      <c r="C633" s="80" t="s">
        <v>892</v>
      </c>
      <c r="D633" s="80" t="s">
        <v>1433</v>
      </c>
      <c r="E633" s="81" t="s">
        <v>1292</v>
      </c>
      <c r="F633" s="123" t="s">
        <v>1332</v>
      </c>
      <c r="G633" s="90">
        <v>39814</v>
      </c>
      <c r="H633" s="123" t="s">
        <v>1303</v>
      </c>
      <c r="I633" s="123" t="s">
        <v>477</v>
      </c>
      <c r="J633" s="82">
        <v>38416</v>
      </c>
      <c r="K633" s="92" t="s">
        <v>1336</v>
      </c>
      <c r="L633" s="123" t="s">
        <v>1488</v>
      </c>
      <c r="M633" s="123" t="s">
        <v>1334</v>
      </c>
      <c r="N633" s="86" t="s">
        <v>252</v>
      </c>
      <c r="O633" s="86" t="s">
        <v>50</v>
      </c>
      <c r="P633" s="86" t="s">
        <v>896</v>
      </c>
      <c r="Q633" s="81" t="s">
        <v>897</v>
      </c>
      <c r="R633" s="87" t="s">
        <v>39</v>
      </c>
      <c r="S633" s="88">
        <v>5070.7700000000004</v>
      </c>
      <c r="T633" s="88">
        <v>5070.7700000000004</v>
      </c>
      <c r="U633" s="88">
        <v>5922.86</v>
      </c>
      <c r="V633" s="88">
        <v>5852.06</v>
      </c>
      <c r="W633" s="88">
        <v>5852.06</v>
      </c>
      <c r="X633" s="89"/>
    </row>
    <row r="634" spans="1:24" ht="250.8">
      <c r="A634" s="80">
        <v>619</v>
      </c>
      <c r="B634" s="80" t="s">
        <v>1459</v>
      </c>
      <c r="C634" s="80" t="s">
        <v>892</v>
      </c>
      <c r="D634" s="80" t="s">
        <v>1433</v>
      </c>
      <c r="E634" s="80" t="s">
        <v>1489</v>
      </c>
      <c r="F634" s="80" t="s">
        <v>894</v>
      </c>
      <c r="G634" s="123">
        <v>39814</v>
      </c>
      <c r="H634" s="80" t="s">
        <v>1490</v>
      </c>
      <c r="I634" s="80" t="s">
        <v>458</v>
      </c>
      <c r="J634" s="123">
        <v>38416</v>
      </c>
      <c r="K634" s="168" t="s">
        <v>1491</v>
      </c>
      <c r="L634" s="80" t="s">
        <v>1492</v>
      </c>
      <c r="M634" s="123">
        <v>37824</v>
      </c>
      <c r="N634" s="86" t="s">
        <v>252</v>
      </c>
      <c r="O634" s="86" t="s">
        <v>50</v>
      </c>
      <c r="P634" s="86" t="s">
        <v>1346</v>
      </c>
      <c r="Q634" s="81" t="s">
        <v>1493</v>
      </c>
      <c r="R634" s="124" t="s">
        <v>39</v>
      </c>
      <c r="S634" s="88">
        <v>876.07</v>
      </c>
      <c r="T634" s="88">
        <v>876.07</v>
      </c>
      <c r="U634" s="88"/>
      <c r="V634" s="88"/>
      <c r="W634" s="88"/>
      <c r="X634" s="89"/>
    </row>
    <row r="635" spans="1:24" ht="250.8">
      <c r="A635" s="80">
        <v>619</v>
      </c>
      <c r="B635" s="80" t="s">
        <v>1459</v>
      </c>
      <c r="C635" s="80" t="s">
        <v>892</v>
      </c>
      <c r="D635" s="80" t="s">
        <v>1433</v>
      </c>
      <c r="E635" s="80" t="s">
        <v>1489</v>
      </c>
      <c r="F635" s="80" t="s">
        <v>894</v>
      </c>
      <c r="G635" s="123">
        <v>39814</v>
      </c>
      <c r="H635" s="80" t="s">
        <v>1490</v>
      </c>
      <c r="I635" s="80" t="s">
        <v>458</v>
      </c>
      <c r="J635" s="123">
        <v>38416</v>
      </c>
      <c r="K635" s="168" t="s">
        <v>1491</v>
      </c>
      <c r="L635" s="80" t="s">
        <v>1492</v>
      </c>
      <c r="M635" s="123">
        <v>37824</v>
      </c>
      <c r="N635" s="86" t="s">
        <v>252</v>
      </c>
      <c r="O635" s="86" t="s">
        <v>50</v>
      </c>
      <c r="P635" s="86" t="s">
        <v>1349</v>
      </c>
      <c r="Q635" s="81" t="s">
        <v>1493</v>
      </c>
      <c r="R635" s="124" t="s">
        <v>39</v>
      </c>
      <c r="S635" s="88"/>
      <c r="T635" s="88"/>
      <c r="U635" s="88">
        <v>1046.3499999999999</v>
      </c>
      <c r="V635" s="88">
        <v>941.72</v>
      </c>
      <c r="W635" s="88">
        <v>941.72</v>
      </c>
      <c r="X635" s="89"/>
    </row>
    <row r="636" spans="1:24" ht="66">
      <c r="A636" s="80">
        <v>619</v>
      </c>
      <c r="B636" s="80" t="s">
        <v>1459</v>
      </c>
      <c r="C636" s="80" t="s">
        <v>54</v>
      </c>
      <c r="D636" s="80" t="s">
        <v>197</v>
      </c>
      <c r="E636" s="81" t="s">
        <v>1357</v>
      </c>
      <c r="F636" s="123" t="s">
        <v>867</v>
      </c>
      <c r="G636" s="94">
        <v>39234</v>
      </c>
      <c r="H636" s="123" t="s">
        <v>1358</v>
      </c>
      <c r="I636" s="123" t="s">
        <v>1361</v>
      </c>
      <c r="J636" s="82">
        <v>39442</v>
      </c>
      <c r="K636" s="92" t="s">
        <v>1362</v>
      </c>
      <c r="L636" s="123" t="s">
        <v>70</v>
      </c>
      <c r="M636" s="123">
        <v>37923</v>
      </c>
      <c r="N636" s="81" t="s">
        <v>46</v>
      </c>
      <c r="O636" s="81" t="s">
        <v>119</v>
      </c>
      <c r="P636" s="81" t="s">
        <v>1494</v>
      </c>
      <c r="Q636" s="81" t="s">
        <v>158</v>
      </c>
      <c r="R636" s="83" t="s">
        <v>35</v>
      </c>
      <c r="S636" s="95">
        <v>599</v>
      </c>
      <c r="T636" s="96">
        <v>599</v>
      </c>
      <c r="U636" s="97">
        <v>616.98</v>
      </c>
      <c r="V636" s="97">
        <v>616.98</v>
      </c>
      <c r="W636" s="97">
        <v>616.98</v>
      </c>
      <c r="X636" s="97"/>
    </row>
    <row r="637" spans="1:24" ht="66">
      <c r="A637" s="80">
        <v>619</v>
      </c>
      <c r="B637" s="80" t="s">
        <v>1459</v>
      </c>
      <c r="C637" s="80" t="s">
        <v>54</v>
      </c>
      <c r="D637" s="80" t="s">
        <v>197</v>
      </c>
      <c r="E637" s="81" t="s">
        <v>1357</v>
      </c>
      <c r="F637" s="123" t="s">
        <v>867</v>
      </c>
      <c r="G637" s="94">
        <v>39234</v>
      </c>
      <c r="H637" s="123" t="s">
        <v>1358</v>
      </c>
      <c r="I637" s="123" t="s">
        <v>1361</v>
      </c>
      <c r="J637" s="82">
        <v>39442</v>
      </c>
      <c r="K637" s="92" t="s">
        <v>1362</v>
      </c>
      <c r="L637" s="123" t="s">
        <v>70</v>
      </c>
      <c r="M637" s="123">
        <v>37923</v>
      </c>
      <c r="N637" s="81" t="s">
        <v>46</v>
      </c>
      <c r="O637" s="81" t="s">
        <v>119</v>
      </c>
      <c r="P637" s="81" t="s">
        <v>1494</v>
      </c>
      <c r="Q637" s="81" t="s">
        <v>158</v>
      </c>
      <c r="R637" s="83" t="s">
        <v>36</v>
      </c>
      <c r="S637" s="97">
        <v>180.29</v>
      </c>
      <c r="T637" s="97">
        <v>180.29</v>
      </c>
      <c r="U637" s="97">
        <v>186.33</v>
      </c>
      <c r="V637" s="97">
        <v>186.33</v>
      </c>
      <c r="W637" s="97">
        <v>186.33</v>
      </c>
      <c r="X637" s="97"/>
    </row>
    <row r="638" spans="1:24" ht="66">
      <c r="A638" s="80">
        <v>619</v>
      </c>
      <c r="B638" s="80" t="s">
        <v>1459</v>
      </c>
      <c r="C638" s="80" t="s">
        <v>54</v>
      </c>
      <c r="D638" s="80" t="s">
        <v>197</v>
      </c>
      <c r="E638" s="81" t="s">
        <v>1292</v>
      </c>
      <c r="F638" s="123" t="s">
        <v>1365</v>
      </c>
      <c r="G638" s="90">
        <v>39814</v>
      </c>
      <c r="H638" s="123" t="s">
        <v>1303</v>
      </c>
      <c r="I638" s="123" t="s">
        <v>477</v>
      </c>
      <c r="J638" s="82">
        <v>38416</v>
      </c>
      <c r="K638" s="92" t="s">
        <v>1366</v>
      </c>
      <c r="L638" s="123" t="s">
        <v>1367</v>
      </c>
      <c r="M638" s="123">
        <v>42110</v>
      </c>
      <c r="N638" s="81" t="s">
        <v>46</v>
      </c>
      <c r="O638" s="81" t="s">
        <v>119</v>
      </c>
      <c r="P638" s="81" t="s">
        <v>1494</v>
      </c>
      <c r="Q638" s="81" t="s">
        <v>158</v>
      </c>
      <c r="R638" s="83" t="s">
        <v>39</v>
      </c>
      <c r="S638" s="84">
        <v>3903.4</v>
      </c>
      <c r="T638" s="84">
        <v>3891.68</v>
      </c>
      <c r="U638" s="84">
        <v>3469.72</v>
      </c>
      <c r="V638" s="84">
        <v>3495.76</v>
      </c>
      <c r="W638" s="84">
        <v>3495.76</v>
      </c>
      <c r="X638" s="84"/>
    </row>
    <row r="639" spans="1:24" ht="66">
      <c r="A639" s="80">
        <v>619</v>
      </c>
      <c r="B639" s="80" t="s">
        <v>1459</v>
      </c>
      <c r="C639" s="80" t="s">
        <v>54</v>
      </c>
      <c r="D639" s="80" t="s">
        <v>197</v>
      </c>
      <c r="E639" s="81" t="s">
        <v>1292</v>
      </c>
      <c r="F639" s="123" t="s">
        <v>1365</v>
      </c>
      <c r="G639" s="90">
        <v>39814</v>
      </c>
      <c r="H639" s="90">
        <v>39814</v>
      </c>
      <c r="I639" s="123" t="s">
        <v>477</v>
      </c>
      <c r="J639" s="82">
        <v>38416</v>
      </c>
      <c r="K639" s="92" t="s">
        <v>1366</v>
      </c>
      <c r="L639" s="123" t="s">
        <v>1367</v>
      </c>
      <c r="M639" s="123">
        <v>42110</v>
      </c>
      <c r="N639" s="81" t="s">
        <v>46</v>
      </c>
      <c r="O639" s="81" t="s">
        <v>119</v>
      </c>
      <c r="P639" s="81" t="s">
        <v>1494</v>
      </c>
      <c r="Q639" s="81" t="s">
        <v>158</v>
      </c>
      <c r="R639" s="83" t="s">
        <v>40</v>
      </c>
      <c r="S639" s="84">
        <v>260</v>
      </c>
      <c r="T639" s="84">
        <v>260</v>
      </c>
      <c r="U639" s="84">
        <v>260</v>
      </c>
      <c r="V639" s="84">
        <v>260</v>
      </c>
      <c r="W639" s="84">
        <v>260</v>
      </c>
      <c r="X639" s="84"/>
    </row>
    <row r="640" spans="1:24" ht="66">
      <c r="A640" s="80">
        <v>619</v>
      </c>
      <c r="B640" s="80" t="s">
        <v>1459</v>
      </c>
      <c r="C640" s="80" t="s">
        <v>54</v>
      </c>
      <c r="D640" s="80" t="s">
        <v>197</v>
      </c>
      <c r="E640" s="81" t="s">
        <v>1292</v>
      </c>
      <c r="F640" s="123" t="s">
        <v>1365</v>
      </c>
      <c r="G640" s="90">
        <v>39814</v>
      </c>
      <c r="H640" s="123" t="s">
        <v>1303</v>
      </c>
      <c r="I640" s="123" t="s">
        <v>477</v>
      </c>
      <c r="J640" s="82">
        <v>38416</v>
      </c>
      <c r="K640" s="92" t="s">
        <v>1366</v>
      </c>
      <c r="L640" s="123" t="s">
        <v>1367</v>
      </c>
      <c r="M640" s="123">
        <v>42110</v>
      </c>
      <c r="N640" s="81" t="s">
        <v>46</v>
      </c>
      <c r="O640" s="81" t="s">
        <v>119</v>
      </c>
      <c r="P640" s="81" t="s">
        <v>1494</v>
      </c>
      <c r="Q640" s="81" t="s">
        <v>158</v>
      </c>
      <c r="R640" s="83" t="s">
        <v>41</v>
      </c>
      <c r="S640" s="84">
        <v>17.100000000000001</v>
      </c>
      <c r="T640" s="84">
        <v>17.100000000000001</v>
      </c>
      <c r="U640" s="84">
        <v>20</v>
      </c>
      <c r="V640" s="84">
        <v>20</v>
      </c>
      <c r="W640" s="84">
        <v>20</v>
      </c>
      <c r="X640" s="84"/>
    </row>
    <row r="641" spans="1:24" ht="66">
      <c r="A641" s="80">
        <v>619</v>
      </c>
      <c r="B641" s="80" t="s">
        <v>1459</v>
      </c>
      <c r="C641" s="80" t="s">
        <v>54</v>
      </c>
      <c r="D641" s="80" t="s">
        <v>197</v>
      </c>
      <c r="E641" s="81" t="s">
        <v>1292</v>
      </c>
      <c r="F641" s="123" t="s">
        <v>1365</v>
      </c>
      <c r="G641" s="90">
        <v>39814</v>
      </c>
      <c r="H641" s="123" t="s">
        <v>1303</v>
      </c>
      <c r="I641" s="123" t="s">
        <v>477</v>
      </c>
      <c r="J641" s="82">
        <v>38416</v>
      </c>
      <c r="K641" s="92" t="s">
        <v>1366</v>
      </c>
      <c r="L641" s="123" t="s">
        <v>1367</v>
      </c>
      <c r="M641" s="123">
        <v>42110</v>
      </c>
      <c r="N641" s="81" t="s">
        <v>46</v>
      </c>
      <c r="O641" s="81" t="s">
        <v>119</v>
      </c>
      <c r="P641" s="81" t="s">
        <v>1494</v>
      </c>
      <c r="Q641" s="81" t="s">
        <v>158</v>
      </c>
      <c r="R641" s="83" t="s">
        <v>43</v>
      </c>
      <c r="S641" s="84">
        <v>0.9</v>
      </c>
      <c r="T641" s="84">
        <v>0.9</v>
      </c>
      <c r="U641" s="85"/>
      <c r="V641" s="84"/>
      <c r="W641" s="84"/>
      <c r="X641" s="84"/>
    </row>
    <row r="642" spans="1:24" ht="138.6">
      <c r="A642" s="80">
        <v>619</v>
      </c>
      <c r="B642" s="80" t="s">
        <v>1459</v>
      </c>
      <c r="C642" s="80" t="s">
        <v>54</v>
      </c>
      <c r="D642" s="80" t="s">
        <v>197</v>
      </c>
      <c r="E642" s="81" t="s">
        <v>1495</v>
      </c>
      <c r="F642" s="123" t="s">
        <v>1496</v>
      </c>
      <c r="G642" s="123" t="s">
        <v>1497</v>
      </c>
      <c r="H642" s="123" t="s">
        <v>1498</v>
      </c>
      <c r="I642" s="123" t="s">
        <v>1499</v>
      </c>
      <c r="J642" s="123" t="s">
        <v>1500</v>
      </c>
      <c r="K642" s="169" t="s">
        <v>1501</v>
      </c>
      <c r="L642" s="80" t="s">
        <v>1502</v>
      </c>
      <c r="M642" s="123" t="s">
        <v>1503</v>
      </c>
      <c r="N642" s="81" t="s">
        <v>46</v>
      </c>
      <c r="O642" s="81" t="s">
        <v>119</v>
      </c>
      <c r="P642" s="81" t="s">
        <v>1504</v>
      </c>
      <c r="Q642" s="81" t="s">
        <v>87</v>
      </c>
      <c r="R642" s="83" t="s">
        <v>37</v>
      </c>
      <c r="S642" s="84">
        <v>26962.65</v>
      </c>
      <c r="T642" s="84">
        <v>26962.65</v>
      </c>
      <c r="U642" s="139">
        <v>26867.18</v>
      </c>
      <c r="V642" s="139">
        <v>26867.18</v>
      </c>
      <c r="W642" s="139">
        <v>26867.18</v>
      </c>
      <c r="X642" s="91"/>
    </row>
    <row r="643" spans="1:24" ht="138.6">
      <c r="A643" s="80">
        <v>619</v>
      </c>
      <c r="B643" s="80" t="s">
        <v>1459</v>
      </c>
      <c r="C643" s="80" t="s">
        <v>54</v>
      </c>
      <c r="D643" s="80" t="s">
        <v>197</v>
      </c>
      <c r="E643" s="81" t="s">
        <v>1495</v>
      </c>
      <c r="F643" s="123" t="s">
        <v>1496</v>
      </c>
      <c r="G643" s="123" t="s">
        <v>1497</v>
      </c>
      <c r="H643" s="123" t="s">
        <v>1498</v>
      </c>
      <c r="I643" s="123" t="s">
        <v>1499</v>
      </c>
      <c r="J643" s="123" t="s">
        <v>1500</v>
      </c>
      <c r="K643" s="169" t="s">
        <v>1501</v>
      </c>
      <c r="L643" s="80" t="s">
        <v>1502</v>
      </c>
      <c r="M643" s="123" t="s">
        <v>1503</v>
      </c>
      <c r="N643" s="81" t="s">
        <v>46</v>
      </c>
      <c r="O643" s="81" t="s">
        <v>119</v>
      </c>
      <c r="P643" s="81" t="s">
        <v>1504</v>
      </c>
      <c r="Q643" s="81" t="s">
        <v>87</v>
      </c>
      <c r="R643" s="83" t="s">
        <v>36</v>
      </c>
      <c r="S643" s="84">
        <v>7868.87</v>
      </c>
      <c r="T643" s="84">
        <v>7868.87</v>
      </c>
      <c r="U643" s="139">
        <v>8113.89</v>
      </c>
      <c r="V643" s="139">
        <v>8113.89</v>
      </c>
      <c r="W643" s="139">
        <v>8113.89</v>
      </c>
      <c r="X643" s="84"/>
    </row>
    <row r="644" spans="1:24" ht="66">
      <c r="A644" s="80">
        <v>619</v>
      </c>
      <c r="B644" s="80" t="s">
        <v>1459</v>
      </c>
      <c r="C644" s="80" t="s">
        <v>54</v>
      </c>
      <c r="D644" s="80" t="s">
        <v>197</v>
      </c>
      <c r="E644" s="81" t="s">
        <v>1357</v>
      </c>
      <c r="F644" s="123" t="s">
        <v>206</v>
      </c>
      <c r="G644" s="94">
        <v>39234</v>
      </c>
      <c r="H644" s="123" t="s">
        <v>1358</v>
      </c>
      <c r="I644" s="123" t="s">
        <v>1505</v>
      </c>
      <c r="J644" s="82">
        <v>39442</v>
      </c>
      <c r="K644" s="92" t="s">
        <v>1359</v>
      </c>
      <c r="L644" s="123" t="s">
        <v>1506</v>
      </c>
      <c r="M644" s="123">
        <v>41920</v>
      </c>
      <c r="N644" s="81" t="s">
        <v>46</v>
      </c>
      <c r="O644" s="81" t="s">
        <v>48</v>
      </c>
      <c r="P644" s="81" t="s">
        <v>1507</v>
      </c>
      <c r="Q644" s="81" t="s">
        <v>375</v>
      </c>
      <c r="R644" s="83" t="s">
        <v>35</v>
      </c>
      <c r="S644" s="84">
        <v>269.95999999999998</v>
      </c>
      <c r="T644" s="84">
        <v>269.95999999999998</v>
      </c>
      <c r="U644" s="84"/>
      <c r="V644" s="84"/>
      <c r="W644" s="84"/>
      <c r="X644" s="84"/>
    </row>
    <row r="645" spans="1:24" ht="66">
      <c r="A645" s="80">
        <v>619</v>
      </c>
      <c r="B645" s="80" t="s">
        <v>1459</v>
      </c>
      <c r="C645" s="80" t="s">
        <v>54</v>
      </c>
      <c r="D645" s="80" t="s">
        <v>197</v>
      </c>
      <c r="E645" s="81" t="s">
        <v>1357</v>
      </c>
      <c r="F645" s="123" t="s">
        <v>206</v>
      </c>
      <c r="G645" s="94">
        <v>39234</v>
      </c>
      <c r="H645" s="123" t="s">
        <v>1358</v>
      </c>
      <c r="I645" s="123" t="s">
        <v>1505</v>
      </c>
      <c r="J645" s="82">
        <v>39442</v>
      </c>
      <c r="K645" s="92" t="s">
        <v>1359</v>
      </c>
      <c r="L645" s="123" t="s">
        <v>1506</v>
      </c>
      <c r="M645" s="123">
        <v>41920</v>
      </c>
      <c r="N645" s="81" t="s">
        <v>46</v>
      </c>
      <c r="O645" s="81" t="s">
        <v>48</v>
      </c>
      <c r="P645" s="81" t="s">
        <v>1507</v>
      </c>
      <c r="Q645" s="81" t="s">
        <v>375</v>
      </c>
      <c r="R645" s="83" t="s">
        <v>36</v>
      </c>
      <c r="S645" s="84">
        <v>81.53</v>
      </c>
      <c r="T645" s="84">
        <v>81.53</v>
      </c>
      <c r="U645" s="84"/>
      <c r="V645" s="84"/>
      <c r="W645" s="84"/>
      <c r="X645" s="84"/>
    </row>
    <row r="646" spans="1:24" ht="66">
      <c r="A646" s="80">
        <v>619</v>
      </c>
      <c r="B646" s="80" t="s">
        <v>1459</v>
      </c>
      <c r="C646" s="80" t="s">
        <v>54</v>
      </c>
      <c r="D646" s="80" t="s">
        <v>197</v>
      </c>
      <c r="E646" s="81" t="s">
        <v>1292</v>
      </c>
      <c r="F646" s="123" t="s">
        <v>1293</v>
      </c>
      <c r="G646" s="126">
        <v>39814</v>
      </c>
      <c r="H646" s="123" t="s">
        <v>1303</v>
      </c>
      <c r="I646" s="123" t="s">
        <v>477</v>
      </c>
      <c r="J646" s="82">
        <v>38416</v>
      </c>
      <c r="K646" s="92" t="s">
        <v>1336</v>
      </c>
      <c r="L646" s="123" t="s">
        <v>1508</v>
      </c>
      <c r="M646" s="123">
        <v>42139</v>
      </c>
      <c r="N646" s="81" t="s">
        <v>46</v>
      </c>
      <c r="O646" s="81" t="s">
        <v>48</v>
      </c>
      <c r="P646" s="81" t="s">
        <v>1509</v>
      </c>
      <c r="Q646" s="81" t="s">
        <v>200</v>
      </c>
      <c r="R646" s="83" t="s">
        <v>438</v>
      </c>
      <c r="S646" s="84">
        <v>124.12</v>
      </c>
      <c r="T646" s="84">
        <v>124.12</v>
      </c>
      <c r="U646" s="84"/>
      <c r="V646" s="84"/>
      <c r="W646" s="84"/>
      <c r="X646" s="84"/>
    </row>
    <row r="647" spans="1:24" ht="145.19999999999999">
      <c r="A647" s="80">
        <v>619</v>
      </c>
      <c r="B647" s="80" t="s">
        <v>1459</v>
      </c>
      <c r="C647" s="80" t="s">
        <v>295</v>
      </c>
      <c r="D647" s="80" t="s">
        <v>296</v>
      </c>
      <c r="E647" s="80" t="s">
        <v>1489</v>
      </c>
      <c r="F647" s="80" t="s">
        <v>297</v>
      </c>
      <c r="G647" s="123">
        <v>39814</v>
      </c>
      <c r="H647" s="98" t="s">
        <v>1510</v>
      </c>
      <c r="I647" s="80" t="s">
        <v>1511</v>
      </c>
      <c r="J647" s="123">
        <v>39147</v>
      </c>
      <c r="K647" s="168" t="s">
        <v>1512</v>
      </c>
      <c r="L647" s="80" t="s">
        <v>1513</v>
      </c>
      <c r="M647" s="80" t="s">
        <v>1514</v>
      </c>
      <c r="N647" s="81" t="s">
        <v>46</v>
      </c>
      <c r="O647" s="81" t="s">
        <v>119</v>
      </c>
      <c r="P647" s="81" t="s">
        <v>1515</v>
      </c>
      <c r="Q647" s="81" t="s">
        <v>1516</v>
      </c>
      <c r="R647" s="83" t="s">
        <v>35</v>
      </c>
      <c r="S647" s="84">
        <v>2</v>
      </c>
      <c r="T647" s="84">
        <v>2</v>
      </c>
      <c r="U647" s="84"/>
      <c r="V647" s="84"/>
      <c r="W647" s="84"/>
      <c r="X647" s="84"/>
    </row>
    <row r="648" spans="1:24" ht="145.19999999999999">
      <c r="A648" s="80">
        <v>619</v>
      </c>
      <c r="B648" s="80" t="s">
        <v>1459</v>
      </c>
      <c r="C648" s="80" t="s">
        <v>295</v>
      </c>
      <c r="D648" s="80" t="s">
        <v>296</v>
      </c>
      <c r="E648" s="80" t="s">
        <v>1489</v>
      </c>
      <c r="F648" s="80" t="s">
        <v>297</v>
      </c>
      <c r="G648" s="123">
        <v>39814</v>
      </c>
      <c r="H648" s="99" t="s">
        <v>1517</v>
      </c>
      <c r="I648" s="80" t="s">
        <v>1511</v>
      </c>
      <c r="J648" s="123">
        <v>39147</v>
      </c>
      <c r="K648" s="168" t="s">
        <v>1512</v>
      </c>
      <c r="L648" s="80" t="s">
        <v>1513</v>
      </c>
      <c r="M648" s="80" t="s">
        <v>1514</v>
      </c>
      <c r="N648" s="81" t="s">
        <v>46</v>
      </c>
      <c r="O648" s="81" t="s">
        <v>119</v>
      </c>
      <c r="P648" s="81" t="s">
        <v>1515</v>
      </c>
      <c r="Q648" s="81" t="s">
        <v>1516</v>
      </c>
      <c r="R648" s="83" t="s">
        <v>39</v>
      </c>
      <c r="S648" s="84">
        <v>48</v>
      </c>
      <c r="T648" s="84">
        <v>48</v>
      </c>
      <c r="U648" s="84">
        <v>51.74</v>
      </c>
      <c r="V648" s="84">
        <v>51.74</v>
      </c>
      <c r="W648" s="84">
        <v>51.74</v>
      </c>
      <c r="X648" s="91"/>
    </row>
    <row r="649" spans="1:24" ht="92.4">
      <c r="A649" s="80">
        <v>619</v>
      </c>
      <c r="B649" s="80" t="s">
        <v>1459</v>
      </c>
      <c r="C649" s="100" t="s">
        <v>696</v>
      </c>
      <c r="D649" s="101" t="s">
        <v>697</v>
      </c>
      <c r="E649" s="101" t="s">
        <v>1518</v>
      </c>
      <c r="F649" s="80" t="s">
        <v>1519</v>
      </c>
      <c r="G649" s="123">
        <v>39692</v>
      </c>
      <c r="H649" s="102" t="s">
        <v>1520</v>
      </c>
      <c r="I649" s="80" t="s">
        <v>1521</v>
      </c>
      <c r="J649" s="123">
        <v>39511</v>
      </c>
      <c r="K649" s="92" t="s">
        <v>1336</v>
      </c>
      <c r="L649" s="123" t="s">
        <v>1522</v>
      </c>
      <c r="M649" s="123">
        <v>42139</v>
      </c>
      <c r="N649" s="81" t="s">
        <v>46</v>
      </c>
      <c r="O649" s="81" t="s">
        <v>119</v>
      </c>
      <c r="P649" s="81" t="s">
        <v>1523</v>
      </c>
      <c r="Q649" s="81" t="s">
        <v>703</v>
      </c>
      <c r="R649" s="83" t="s">
        <v>37</v>
      </c>
      <c r="S649" s="84">
        <v>1035.23</v>
      </c>
      <c r="T649" s="84">
        <v>1035.23</v>
      </c>
      <c r="U649" s="84">
        <v>977.11</v>
      </c>
      <c r="V649" s="84">
        <v>977.11</v>
      </c>
      <c r="W649" s="84">
        <v>977.11</v>
      </c>
      <c r="X649" s="84"/>
    </row>
    <row r="650" spans="1:24" ht="92.4">
      <c r="A650" s="80">
        <v>619</v>
      </c>
      <c r="B650" s="80" t="s">
        <v>1459</v>
      </c>
      <c r="C650" s="100" t="s">
        <v>696</v>
      </c>
      <c r="D650" s="101" t="s">
        <v>697</v>
      </c>
      <c r="E650" s="101" t="s">
        <v>1518</v>
      </c>
      <c r="F650" s="80" t="s">
        <v>1519</v>
      </c>
      <c r="G650" s="123">
        <v>39692</v>
      </c>
      <c r="H650" s="98" t="s">
        <v>1524</v>
      </c>
      <c r="I650" s="80" t="s">
        <v>1521</v>
      </c>
      <c r="J650" s="123">
        <v>39511</v>
      </c>
      <c r="K650" s="92" t="s">
        <v>1336</v>
      </c>
      <c r="L650" s="123" t="s">
        <v>1522</v>
      </c>
      <c r="M650" s="123">
        <v>42139</v>
      </c>
      <c r="N650" s="81" t="s">
        <v>46</v>
      </c>
      <c r="O650" s="81" t="s">
        <v>119</v>
      </c>
      <c r="P650" s="81" t="s">
        <v>1523</v>
      </c>
      <c r="Q650" s="81" t="s">
        <v>703</v>
      </c>
      <c r="R650" s="83" t="s">
        <v>35</v>
      </c>
      <c r="S650" s="84">
        <v>51.06</v>
      </c>
      <c r="T650" s="84">
        <v>51.06</v>
      </c>
      <c r="U650" s="84">
        <v>51.06</v>
      </c>
      <c r="V650" s="84">
        <v>51.06</v>
      </c>
      <c r="W650" s="84">
        <v>51.06</v>
      </c>
      <c r="X650" s="84"/>
    </row>
    <row r="651" spans="1:24" ht="92.4">
      <c r="A651" s="80">
        <v>619</v>
      </c>
      <c r="B651" s="80" t="s">
        <v>1459</v>
      </c>
      <c r="C651" s="100" t="s">
        <v>696</v>
      </c>
      <c r="D651" s="101" t="s">
        <v>697</v>
      </c>
      <c r="E651" s="101" t="s">
        <v>1525</v>
      </c>
      <c r="F651" s="80" t="s">
        <v>1519</v>
      </c>
      <c r="G651" s="123">
        <v>39692</v>
      </c>
      <c r="H651" s="99" t="s">
        <v>1524</v>
      </c>
      <c r="I651" s="80" t="s">
        <v>1521</v>
      </c>
      <c r="J651" s="123">
        <v>39511</v>
      </c>
      <c r="K651" s="92" t="s">
        <v>1336</v>
      </c>
      <c r="L651" s="123" t="s">
        <v>1522</v>
      </c>
      <c r="M651" s="123">
        <v>42139</v>
      </c>
      <c r="N651" s="81" t="s">
        <v>46</v>
      </c>
      <c r="O651" s="81" t="s">
        <v>119</v>
      </c>
      <c r="P651" s="81" t="s">
        <v>1523</v>
      </c>
      <c r="Q651" s="81" t="s">
        <v>703</v>
      </c>
      <c r="R651" s="83" t="s">
        <v>36</v>
      </c>
      <c r="S651" s="84">
        <v>349.79</v>
      </c>
      <c r="T651" s="84">
        <v>349.79</v>
      </c>
      <c r="U651" s="84">
        <v>310.51</v>
      </c>
      <c r="V651" s="84">
        <v>310.51</v>
      </c>
      <c r="W651" s="84">
        <v>310.51</v>
      </c>
      <c r="X651" s="84"/>
    </row>
    <row r="652" spans="1:24" ht="92.4">
      <c r="A652" s="80">
        <v>619</v>
      </c>
      <c r="B652" s="80" t="s">
        <v>1459</v>
      </c>
      <c r="C652" s="100" t="s">
        <v>696</v>
      </c>
      <c r="D652" s="101" t="s">
        <v>697</v>
      </c>
      <c r="E652" s="101" t="s">
        <v>1525</v>
      </c>
      <c r="F652" s="80" t="s">
        <v>1519</v>
      </c>
      <c r="G652" s="123">
        <v>39692</v>
      </c>
      <c r="H652" s="102" t="s">
        <v>1524</v>
      </c>
      <c r="I652" s="80" t="s">
        <v>1521</v>
      </c>
      <c r="J652" s="123">
        <v>39511</v>
      </c>
      <c r="K652" s="92" t="s">
        <v>1336</v>
      </c>
      <c r="L652" s="123" t="s">
        <v>1522</v>
      </c>
      <c r="M652" s="123">
        <v>42139</v>
      </c>
      <c r="N652" s="81" t="s">
        <v>46</v>
      </c>
      <c r="O652" s="81" t="s">
        <v>119</v>
      </c>
      <c r="P652" s="81" t="s">
        <v>1523</v>
      </c>
      <c r="Q652" s="81" t="s">
        <v>703</v>
      </c>
      <c r="R652" s="83" t="s">
        <v>39</v>
      </c>
      <c r="S652" s="84">
        <v>98.9</v>
      </c>
      <c r="T652" s="84">
        <v>98.9</v>
      </c>
      <c r="U652" s="84">
        <v>196.3</v>
      </c>
      <c r="V652" s="84">
        <v>196.3</v>
      </c>
      <c r="W652" s="84">
        <v>196.3</v>
      </c>
      <c r="X652" s="84"/>
    </row>
    <row r="653" spans="1:24" ht="79.2">
      <c r="A653" s="80">
        <v>619</v>
      </c>
      <c r="B653" s="80" t="s">
        <v>1459</v>
      </c>
      <c r="C653" s="100" t="s">
        <v>1400</v>
      </c>
      <c r="D653" s="101" t="s">
        <v>1401</v>
      </c>
      <c r="E653" s="81" t="s">
        <v>1402</v>
      </c>
      <c r="F653" s="123" t="s">
        <v>1403</v>
      </c>
      <c r="G653" s="90">
        <v>38558</v>
      </c>
      <c r="H653" s="123" t="s">
        <v>1526</v>
      </c>
      <c r="I653" s="123" t="s">
        <v>1405</v>
      </c>
      <c r="J653" s="82">
        <v>38890</v>
      </c>
      <c r="K653" s="168" t="s">
        <v>1527</v>
      </c>
      <c r="L653" s="80" t="s">
        <v>1407</v>
      </c>
      <c r="M653" s="123">
        <v>42418</v>
      </c>
      <c r="N653" s="81" t="s">
        <v>46</v>
      </c>
      <c r="O653" s="81" t="s">
        <v>48</v>
      </c>
      <c r="P653" s="81" t="s">
        <v>1408</v>
      </c>
      <c r="Q653" s="81" t="s">
        <v>1409</v>
      </c>
      <c r="R653" s="83" t="s">
        <v>39</v>
      </c>
      <c r="S653" s="84">
        <v>377.93</v>
      </c>
      <c r="T653" s="84">
        <v>309.67</v>
      </c>
      <c r="U653" s="84"/>
      <c r="V653" s="84"/>
      <c r="W653" s="84"/>
      <c r="X653" s="84"/>
    </row>
    <row r="654" spans="1:24">
      <c r="A654" s="308" t="s">
        <v>2078</v>
      </c>
      <c r="B654" s="103"/>
      <c r="C654" s="104"/>
      <c r="D654" s="103"/>
      <c r="E654" s="86"/>
      <c r="F654" s="105"/>
      <c r="G654" s="80"/>
      <c r="H654" s="105"/>
      <c r="I654" s="105"/>
      <c r="J654" s="105"/>
      <c r="K654" s="170"/>
      <c r="L654" s="105"/>
      <c r="M654" s="105"/>
      <c r="N654" s="86"/>
      <c r="O654" s="86"/>
      <c r="P654" s="86"/>
      <c r="Q654" s="81"/>
      <c r="R654" s="87"/>
      <c r="S654" s="106">
        <f>SUM(S614:S653)</f>
        <v>187038.61999999997</v>
      </c>
      <c r="T654" s="106">
        <f>SUM(T614:T653)</f>
        <v>181530.93</v>
      </c>
      <c r="U654" s="40">
        <f>U615+U616+U619+U620+U621+U622+U623+U625+U626+U627+U628+U630+U633+U634+U635+U636+U637+U638+U639+U640+U642+U643+U648+U649+U650+U651+U652</f>
        <v>167614.75</v>
      </c>
      <c r="V654" s="40">
        <f>V615+V616+V619+V620+V621+V622+V623+V625+V626+V627+V628+V630+V633+V634+V635+V636+V637+V638+V639+V640+V642+V643+V648+V649+V650+V651+V652</f>
        <v>156136.91999999998</v>
      </c>
      <c r="W654" s="40">
        <f>W615+W616+W619+W620+W621+W622+W623+W625+W626+W627+W628+W630+W633+W634+W635+W636+W637+W638+W639+W640+W642+W643+W648+W649+W650+W651+W652</f>
        <v>156136.91999999998</v>
      </c>
      <c r="X654" s="106">
        <f>SUM(X614:X653)</f>
        <v>0</v>
      </c>
    </row>
    <row r="655" spans="1:24" ht="20.399999999999999">
      <c r="A655" s="254" t="s">
        <v>1528</v>
      </c>
      <c r="B655" s="103"/>
      <c r="C655" s="104"/>
      <c r="D655" s="103"/>
      <c r="E655" s="150"/>
      <c r="F655" s="122"/>
      <c r="G655" s="151"/>
      <c r="H655" s="105"/>
      <c r="I655" s="105"/>
      <c r="J655" s="152"/>
      <c r="K655" s="170"/>
      <c r="L655" s="105"/>
      <c r="M655" s="105"/>
      <c r="N655" s="86"/>
      <c r="O655" s="86"/>
      <c r="P655" s="86"/>
      <c r="Q655" s="81"/>
      <c r="R655" s="87"/>
      <c r="S655" s="106"/>
      <c r="T655" s="106"/>
      <c r="U655" s="40"/>
      <c r="V655" s="40"/>
      <c r="W655" s="40"/>
      <c r="X655" s="106"/>
    </row>
    <row r="656" spans="1:24" ht="79.2">
      <c r="A656" s="154">
        <v>620</v>
      </c>
      <c r="B656" s="378" t="s">
        <v>1528</v>
      </c>
      <c r="C656" s="364">
        <v>401000004</v>
      </c>
      <c r="D656" s="378" t="s">
        <v>1529</v>
      </c>
      <c r="E656" s="379" t="s">
        <v>1530</v>
      </c>
      <c r="F656" s="379" t="s">
        <v>1531</v>
      </c>
      <c r="G656" s="380">
        <v>39814</v>
      </c>
      <c r="H656" s="154" t="s">
        <v>1532</v>
      </c>
      <c r="I656" s="154" t="s">
        <v>177</v>
      </c>
      <c r="J656" s="381" t="s">
        <v>403</v>
      </c>
      <c r="K656" s="161" t="s">
        <v>1533</v>
      </c>
      <c r="L656" s="154" t="s">
        <v>1534</v>
      </c>
      <c r="M656" s="58">
        <v>41654</v>
      </c>
      <c r="N656" s="382">
        <v>5</v>
      </c>
      <c r="O656" s="383">
        <v>3</v>
      </c>
      <c r="P656" s="154" t="s">
        <v>1535</v>
      </c>
      <c r="Q656" s="154" t="s">
        <v>580</v>
      </c>
      <c r="R656" s="154">
        <v>244</v>
      </c>
      <c r="S656" s="384">
        <v>4425.21</v>
      </c>
      <c r="T656" s="385">
        <v>4425.21</v>
      </c>
      <c r="U656" s="139">
        <v>3761.68</v>
      </c>
      <c r="V656" s="139">
        <v>3385.52</v>
      </c>
      <c r="W656" s="139">
        <v>3385.52</v>
      </c>
      <c r="X656" s="84"/>
    </row>
    <row r="657" spans="1:24" ht="211.2">
      <c r="A657" s="154">
        <v>620</v>
      </c>
      <c r="B657" s="378" t="s">
        <v>1528</v>
      </c>
      <c r="C657" s="364">
        <v>401000004</v>
      </c>
      <c r="D657" s="386" t="s">
        <v>1536</v>
      </c>
      <c r="E657" s="379" t="s">
        <v>1530</v>
      </c>
      <c r="F657" s="379" t="s">
        <v>1531</v>
      </c>
      <c r="G657" s="380">
        <v>39814</v>
      </c>
      <c r="H657" s="154" t="s">
        <v>1537</v>
      </c>
      <c r="I657" s="154" t="s">
        <v>1538</v>
      </c>
      <c r="J657" s="387" t="s">
        <v>1539</v>
      </c>
      <c r="K657" s="161" t="s">
        <v>1540</v>
      </c>
      <c r="L657" s="154" t="s">
        <v>1541</v>
      </c>
      <c r="M657" s="58">
        <v>41654</v>
      </c>
      <c r="N657" s="382">
        <v>5</v>
      </c>
      <c r="O657" s="383">
        <v>3</v>
      </c>
      <c r="P657" s="154" t="s">
        <v>1542</v>
      </c>
      <c r="Q657" s="154" t="s">
        <v>1543</v>
      </c>
      <c r="R657" s="154">
        <v>414</v>
      </c>
      <c r="S657" s="84">
        <v>67560.03</v>
      </c>
      <c r="T657" s="84">
        <v>67560.03</v>
      </c>
      <c r="U657" s="139">
        <v>0</v>
      </c>
      <c r="V657" s="139">
        <v>0</v>
      </c>
      <c r="W657" s="139">
        <v>0</v>
      </c>
      <c r="X657" s="84"/>
    </row>
    <row r="658" spans="1:24" ht="211.2">
      <c r="A658" s="154">
        <v>620</v>
      </c>
      <c r="B658" s="378" t="s">
        <v>1528</v>
      </c>
      <c r="C658" s="364">
        <v>401000004</v>
      </c>
      <c r="D658" s="386" t="s">
        <v>1536</v>
      </c>
      <c r="E658" s="379" t="s">
        <v>1530</v>
      </c>
      <c r="F658" s="379" t="s">
        <v>1531</v>
      </c>
      <c r="G658" s="380">
        <v>39814</v>
      </c>
      <c r="H658" s="154" t="s">
        <v>1544</v>
      </c>
      <c r="I658" s="154" t="s">
        <v>1538</v>
      </c>
      <c r="J658" s="387" t="s">
        <v>1539</v>
      </c>
      <c r="K658" s="161" t="s">
        <v>1545</v>
      </c>
      <c r="L658" s="97" t="s">
        <v>1546</v>
      </c>
      <c r="M658" s="58">
        <v>41654</v>
      </c>
      <c r="N658" s="382">
        <v>5</v>
      </c>
      <c r="O658" s="383">
        <v>3</v>
      </c>
      <c r="P658" s="154" t="s">
        <v>896</v>
      </c>
      <c r="Q658" s="154" t="s">
        <v>897</v>
      </c>
      <c r="R658" s="154">
        <v>414</v>
      </c>
      <c r="S658" s="84">
        <v>5972.87</v>
      </c>
      <c r="T658" s="84">
        <v>5328.93</v>
      </c>
      <c r="U658" s="139">
        <v>0</v>
      </c>
      <c r="V658" s="139">
        <v>0</v>
      </c>
      <c r="W658" s="139">
        <v>0</v>
      </c>
      <c r="X658" s="84"/>
    </row>
    <row r="659" spans="1:24" ht="79.2">
      <c r="A659" s="154">
        <v>620</v>
      </c>
      <c r="B659" s="378" t="s">
        <v>1528</v>
      </c>
      <c r="C659" s="364">
        <v>401000004</v>
      </c>
      <c r="D659" s="386" t="s">
        <v>1536</v>
      </c>
      <c r="E659" s="379" t="s">
        <v>1530</v>
      </c>
      <c r="F659" s="379" t="s">
        <v>1531</v>
      </c>
      <c r="G659" s="380">
        <v>39814</v>
      </c>
      <c r="H659" s="154" t="s">
        <v>1547</v>
      </c>
      <c r="I659" s="154" t="s">
        <v>177</v>
      </c>
      <c r="J659" s="134" t="s">
        <v>403</v>
      </c>
      <c r="K659" s="161" t="s">
        <v>1545</v>
      </c>
      <c r="L659" s="154" t="s">
        <v>1548</v>
      </c>
      <c r="M659" s="58">
        <v>41654</v>
      </c>
      <c r="N659" s="382">
        <v>5</v>
      </c>
      <c r="O659" s="383">
        <v>2</v>
      </c>
      <c r="P659" s="154" t="s">
        <v>1549</v>
      </c>
      <c r="Q659" s="154" t="s">
        <v>1550</v>
      </c>
      <c r="R659" s="154">
        <v>414</v>
      </c>
      <c r="S659" s="84">
        <v>664.15</v>
      </c>
      <c r="T659" s="84">
        <v>664.15</v>
      </c>
      <c r="U659" s="139">
        <v>0</v>
      </c>
      <c r="V659" s="139">
        <v>0</v>
      </c>
      <c r="W659" s="139">
        <v>0</v>
      </c>
      <c r="X659" s="84"/>
    </row>
    <row r="660" spans="1:24" ht="79.2">
      <c r="A660" s="154">
        <v>620</v>
      </c>
      <c r="B660" s="378" t="s">
        <v>1528</v>
      </c>
      <c r="C660" s="364">
        <v>401000004</v>
      </c>
      <c r="D660" s="386" t="s">
        <v>1536</v>
      </c>
      <c r="E660" s="379" t="s">
        <v>1530</v>
      </c>
      <c r="F660" s="379" t="s">
        <v>1531</v>
      </c>
      <c r="G660" s="380">
        <v>39814</v>
      </c>
      <c r="H660" s="154" t="s">
        <v>1547</v>
      </c>
      <c r="I660" s="154" t="s">
        <v>177</v>
      </c>
      <c r="J660" s="134" t="s">
        <v>403</v>
      </c>
      <c r="K660" s="161" t="s">
        <v>1551</v>
      </c>
      <c r="L660" s="154" t="s">
        <v>1548</v>
      </c>
      <c r="M660" s="58">
        <v>41654</v>
      </c>
      <c r="N660" s="382">
        <v>5</v>
      </c>
      <c r="O660" s="383">
        <v>2</v>
      </c>
      <c r="P660" s="154" t="s">
        <v>1549</v>
      </c>
      <c r="Q660" s="154" t="s">
        <v>1550</v>
      </c>
      <c r="R660" s="154">
        <v>244</v>
      </c>
      <c r="S660" s="84">
        <v>4.79</v>
      </c>
      <c r="T660" s="84">
        <v>4.79</v>
      </c>
      <c r="U660" s="139">
        <v>20</v>
      </c>
      <c r="V660" s="139">
        <v>20</v>
      </c>
      <c r="W660" s="139">
        <v>20</v>
      </c>
      <c r="X660" s="84"/>
    </row>
    <row r="661" spans="1:24" ht="171.6">
      <c r="A661" s="154">
        <v>620</v>
      </c>
      <c r="B661" s="378" t="s">
        <v>1528</v>
      </c>
      <c r="C661" s="364">
        <v>401000005</v>
      </c>
      <c r="D661" s="378" t="s">
        <v>1314</v>
      </c>
      <c r="E661" s="379" t="s">
        <v>1530</v>
      </c>
      <c r="F661" s="379" t="s">
        <v>1552</v>
      </c>
      <c r="G661" s="380">
        <v>39814</v>
      </c>
      <c r="H661" s="154" t="s">
        <v>1547</v>
      </c>
      <c r="I661" s="154" t="s">
        <v>177</v>
      </c>
      <c r="J661" s="134" t="s">
        <v>403</v>
      </c>
      <c r="K661" s="161" t="s">
        <v>1553</v>
      </c>
      <c r="L661" s="154" t="s">
        <v>1554</v>
      </c>
      <c r="M661" s="58" t="s">
        <v>1555</v>
      </c>
      <c r="N661" s="382">
        <v>4</v>
      </c>
      <c r="O661" s="383">
        <v>9</v>
      </c>
      <c r="P661" s="388" t="s">
        <v>1556</v>
      </c>
      <c r="Q661" s="154" t="s">
        <v>1557</v>
      </c>
      <c r="R661" s="97">
        <v>244</v>
      </c>
      <c r="S661" s="84">
        <v>42085.06</v>
      </c>
      <c r="T661" s="84">
        <v>41452.71</v>
      </c>
      <c r="U661" s="139">
        <v>44245.66</v>
      </c>
      <c r="V661" s="139">
        <v>37921.910000000003</v>
      </c>
      <c r="W661" s="139">
        <v>37921.910000000003</v>
      </c>
      <c r="X661" s="84"/>
    </row>
    <row r="662" spans="1:24" ht="171.6">
      <c r="A662" s="154">
        <v>620</v>
      </c>
      <c r="B662" s="378" t="s">
        <v>1528</v>
      </c>
      <c r="C662" s="364">
        <v>401000005</v>
      </c>
      <c r="D662" s="378" t="s">
        <v>1314</v>
      </c>
      <c r="E662" s="379" t="s">
        <v>1530</v>
      </c>
      <c r="F662" s="379" t="s">
        <v>1552</v>
      </c>
      <c r="G662" s="380">
        <v>39814</v>
      </c>
      <c r="H662" s="154" t="s">
        <v>1547</v>
      </c>
      <c r="I662" s="154" t="s">
        <v>177</v>
      </c>
      <c r="J662" s="134" t="s">
        <v>403</v>
      </c>
      <c r="K662" s="161" t="s">
        <v>1558</v>
      </c>
      <c r="L662" s="154" t="s">
        <v>1559</v>
      </c>
      <c r="M662" s="58">
        <v>41654</v>
      </c>
      <c r="N662" s="382">
        <v>4</v>
      </c>
      <c r="O662" s="383">
        <v>9</v>
      </c>
      <c r="P662" s="154" t="s">
        <v>1560</v>
      </c>
      <c r="Q662" s="154" t="s">
        <v>1561</v>
      </c>
      <c r="R662" s="154">
        <v>244</v>
      </c>
      <c r="S662" s="84">
        <v>5241.41</v>
      </c>
      <c r="T662" s="84">
        <v>5210.03</v>
      </c>
      <c r="U662" s="139">
        <v>5251.46</v>
      </c>
      <c r="V662" s="139">
        <v>5251.46</v>
      </c>
      <c r="W662" s="139">
        <v>5251.46</v>
      </c>
      <c r="X662" s="84"/>
    </row>
    <row r="663" spans="1:24" ht="171.6">
      <c r="A663" s="154">
        <v>620</v>
      </c>
      <c r="B663" s="378" t="s">
        <v>1528</v>
      </c>
      <c r="C663" s="364">
        <v>401000005</v>
      </c>
      <c r="D663" s="378" t="s">
        <v>1314</v>
      </c>
      <c r="E663" s="379" t="s">
        <v>1530</v>
      </c>
      <c r="F663" s="379" t="s">
        <v>1552</v>
      </c>
      <c r="G663" s="380">
        <v>39814</v>
      </c>
      <c r="H663" s="154" t="s">
        <v>1547</v>
      </c>
      <c r="I663" s="154" t="s">
        <v>177</v>
      </c>
      <c r="J663" s="134" t="s">
        <v>403</v>
      </c>
      <c r="K663" s="161" t="s">
        <v>1562</v>
      </c>
      <c r="L663" s="154" t="s">
        <v>1563</v>
      </c>
      <c r="M663" s="58" t="s">
        <v>1564</v>
      </c>
      <c r="N663" s="382">
        <v>4</v>
      </c>
      <c r="O663" s="383">
        <v>9</v>
      </c>
      <c r="P663" s="389" t="s">
        <v>1318</v>
      </c>
      <c r="Q663" s="154" t="s">
        <v>1319</v>
      </c>
      <c r="R663" s="154">
        <v>244</v>
      </c>
      <c r="S663" s="84">
        <v>71457.62</v>
      </c>
      <c r="T663" s="84">
        <v>69385.27</v>
      </c>
      <c r="U663" s="139">
        <v>36181.839999999997</v>
      </c>
      <c r="V663" s="139">
        <v>62280.58</v>
      </c>
      <c r="W663" s="139">
        <v>62280.58</v>
      </c>
      <c r="X663" s="84"/>
    </row>
    <row r="664" spans="1:24" ht="171.6">
      <c r="A664" s="154">
        <v>620</v>
      </c>
      <c r="B664" s="378" t="s">
        <v>1528</v>
      </c>
      <c r="C664" s="364">
        <v>401000005</v>
      </c>
      <c r="D664" s="378" t="s">
        <v>1314</v>
      </c>
      <c r="E664" s="379" t="s">
        <v>1530</v>
      </c>
      <c r="F664" s="379" t="s">
        <v>1552</v>
      </c>
      <c r="G664" s="380">
        <v>39814</v>
      </c>
      <c r="H664" s="154" t="s">
        <v>1547</v>
      </c>
      <c r="I664" s="154" t="s">
        <v>177</v>
      </c>
      <c r="J664" s="381" t="s">
        <v>403</v>
      </c>
      <c r="K664" s="161" t="s">
        <v>1565</v>
      </c>
      <c r="L664" s="154" t="s">
        <v>1566</v>
      </c>
      <c r="M664" s="58" t="s">
        <v>1564</v>
      </c>
      <c r="N664" s="382">
        <v>4</v>
      </c>
      <c r="O664" s="383">
        <v>9</v>
      </c>
      <c r="P664" s="389" t="s">
        <v>1318</v>
      </c>
      <c r="Q664" s="154" t="s">
        <v>1319</v>
      </c>
      <c r="R664" s="154">
        <v>414</v>
      </c>
      <c r="S664" s="84">
        <v>4303.37</v>
      </c>
      <c r="T664" s="84">
        <v>3749.93</v>
      </c>
      <c r="U664" s="139">
        <v>0</v>
      </c>
      <c r="V664" s="390"/>
      <c r="W664" s="390"/>
      <c r="X664" s="84"/>
    </row>
    <row r="665" spans="1:24" ht="171.6">
      <c r="A665" s="154">
        <v>620</v>
      </c>
      <c r="B665" s="378" t="s">
        <v>1528</v>
      </c>
      <c r="C665" s="364">
        <v>401000005</v>
      </c>
      <c r="D665" s="378" t="s">
        <v>1314</v>
      </c>
      <c r="E665" s="379" t="s">
        <v>1530</v>
      </c>
      <c r="F665" s="379" t="s">
        <v>1552</v>
      </c>
      <c r="G665" s="380">
        <v>39814</v>
      </c>
      <c r="H665" s="154" t="s">
        <v>1547</v>
      </c>
      <c r="I665" s="154" t="s">
        <v>177</v>
      </c>
      <c r="J665" s="381" t="s">
        <v>403</v>
      </c>
      <c r="K665" s="161" t="s">
        <v>1567</v>
      </c>
      <c r="L665" s="154" t="s">
        <v>1566</v>
      </c>
      <c r="M665" s="58" t="s">
        <v>1564</v>
      </c>
      <c r="N665" s="382">
        <v>4</v>
      </c>
      <c r="O665" s="383">
        <v>9</v>
      </c>
      <c r="P665" s="389" t="s">
        <v>1568</v>
      </c>
      <c r="Q665" s="154" t="s">
        <v>1569</v>
      </c>
      <c r="R665" s="154">
        <v>414</v>
      </c>
      <c r="S665" s="84">
        <v>0</v>
      </c>
      <c r="T665" s="84">
        <v>0</v>
      </c>
      <c r="U665" s="139">
        <v>0</v>
      </c>
      <c r="V665" s="139">
        <v>13566.6</v>
      </c>
      <c r="W665" s="139">
        <v>13566.6</v>
      </c>
      <c r="X665" s="84"/>
    </row>
    <row r="666" spans="1:24" ht="171.6">
      <c r="A666" s="154">
        <v>620</v>
      </c>
      <c r="B666" s="378" t="s">
        <v>1528</v>
      </c>
      <c r="C666" s="364">
        <v>401000005</v>
      </c>
      <c r="D666" s="378" t="s">
        <v>1314</v>
      </c>
      <c r="E666" s="379" t="s">
        <v>1530</v>
      </c>
      <c r="F666" s="379" t="s">
        <v>1552</v>
      </c>
      <c r="G666" s="380">
        <v>39814</v>
      </c>
      <c r="H666" s="154" t="s">
        <v>1547</v>
      </c>
      <c r="I666" s="154" t="s">
        <v>177</v>
      </c>
      <c r="J666" s="134" t="s">
        <v>403</v>
      </c>
      <c r="K666" s="161" t="s">
        <v>1570</v>
      </c>
      <c r="L666" s="154" t="s">
        <v>1571</v>
      </c>
      <c r="M666" s="58">
        <v>41654</v>
      </c>
      <c r="N666" s="382">
        <v>5</v>
      </c>
      <c r="O666" s="383">
        <v>3</v>
      </c>
      <c r="P666" s="389" t="s">
        <v>1354</v>
      </c>
      <c r="Q666" s="154" t="s">
        <v>1355</v>
      </c>
      <c r="R666" s="154">
        <v>244</v>
      </c>
      <c r="S666" s="84">
        <v>1000</v>
      </c>
      <c r="T666" s="84">
        <v>1000</v>
      </c>
      <c r="U666" s="139">
        <v>0</v>
      </c>
      <c r="V666" s="139">
        <v>0</v>
      </c>
      <c r="W666" s="139">
        <v>0</v>
      </c>
      <c r="X666" s="84"/>
    </row>
    <row r="667" spans="1:24" ht="198">
      <c r="A667" s="154">
        <v>620</v>
      </c>
      <c r="B667" s="378" t="s">
        <v>1528</v>
      </c>
      <c r="C667" s="364">
        <v>401000005</v>
      </c>
      <c r="D667" s="378" t="s">
        <v>1314</v>
      </c>
      <c r="E667" s="379" t="s">
        <v>1530</v>
      </c>
      <c r="F667" s="379" t="s">
        <v>1552</v>
      </c>
      <c r="G667" s="380">
        <v>39814</v>
      </c>
      <c r="H667" s="154" t="s">
        <v>1572</v>
      </c>
      <c r="I667" s="154" t="s">
        <v>1573</v>
      </c>
      <c r="J667" s="391" t="s">
        <v>1574</v>
      </c>
      <c r="K667" s="161" t="s">
        <v>1575</v>
      </c>
      <c r="L667" s="154" t="s">
        <v>1576</v>
      </c>
      <c r="M667" s="58">
        <v>41654</v>
      </c>
      <c r="N667" s="382">
        <v>4</v>
      </c>
      <c r="O667" s="383">
        <v>9</v>
      </c>
      <c r="P667" s="388" t="s">
        <v>1577</v>
      </c>
      <c r="Q667" s="387" t="s">
        <v>1578</v>
      </c>
      <c r="R667" s="134" t="s">
        <v>39</v>
      </c>
      <c r="S667" s="392">
        <v>38712.15</v>
      </c>
      <c r="T667" s="88">
        <v>37959.46</v>
      </c>
      <c r="U667" s="393">
        <v>0</v>
      </c>
      <c r="V667" s="393">
        <v>0</v>
      </c>
      <c r="W667" s="393">
        <v>0</v>
      </c>
      <c r="X667" s="84"/>
    </row>
    <row r="668" spans="1:24" ht="184.8">
      <c r="A668" s="154">
        <v>620</v>
      </c>
      <c r="B668" s="378" t="s">
        <v>1528</v>
      </c>
      <c r="C668" s="364">
        <v>401000005</v>
      </c>
      <c r="D668" s="378" t="s">
        <v>1314</v>
      </c>
      <c r="E668" s="379" t="s">
        <v>1530</v>
      </c>
      <c r="F668" s="379" t="s">
        <v>1552</v>
      </c>
      <c r="G668" s="380">
        <v>39814</v>
      </c>
      <c r="H668" s="154" t="s">
        <v>1579</v>
      </c>
      <c r="I668" s="154" t="s">
        <v>1580</v>
      </c>
      <c r="J668" s="391" t="s">
        <v>1574</v>
      </c>
      <c r="K668" s="161" t="s">
        <v>1581</v>
      </c>
      <c r="L668" s="154" t="s">
        <v>1571</v>
      </c>
      <c r="M668" s="58">
        <v>41654</v>
      </c>
      <c r="N668" s="382">
        <v>4</v>
      </c>
      <c r="O668" s="383">
        <v>9</v>
      </c>
      <c r="P668" s="388" t="s">
        <v>1582</v>
      </c>
      <c r="Q668" s="387" t="s">
        <v>1583</v>
      </c>
      <c r="R668" s="134" t="s">
        <v>39</v>
      </c>
      <c r="S668" s="392">
        <v>2444.11</v>
      </c>
      <c r="T668" s="88">
        <v>2209.2800000000002</v>
      </c>
      <c r="U668" s="393">
        <v>1746.03</v>
      </c>
      <c r="V668" s="393">
        <v>0</v>
      </c>
      <c r="W668" s="393">
        <v>0</v>
      </c>
      <c r="X668" s="84"/>
    </row>
    <row r="669" spans="1:24" ht="171.6">
      <c r="A669" s="154">
        <v>620</v>
      </c>
      <c r="B669" s="378" t="s">
        <v>1528</v>
      </c>
      <c r="C669" s="364">
        <v>401000005</v>
      </c>
      <c r="D669" s="378" t="s">
        <v>1314</v>
      </c>
      <c r="E669" s="379" t="s">
        <v>1530</v>
      </c>
      <c r="F669" s="379" t="s">
        <v>1552</v>
      </c>
      <c r="G669" s="380">
        <v>39814</v>
      </c>
      <c r="H669" s="154" t="s">
        <v>1532</v>
      </c>
      <c r="I669" s="154" t="s">
        <v>177</v>
      </c>
      <c r="J669" s="134" t="s">
        <v>403</v>
      </c>
      <c r="K669" s="161" t="s">
        <v>1540</v>
      </c>
      <c r="L669" s="154" t="s">
        <v>1584</v>
      </c>
      <c r="M669" s="58">
        <v>41654</v>
      </c>
      <c r="N669" s="382">
        <v>4</v>
      </c>
      <c r="O669" s="383">
        <v>9</v>
      </c>
      <c r="P669" s="154" t="s">
        <v>1585</v>
      </c>
      <c r="Q669" s="154" t="s">
        <v>1586</v>
      </c>
      <c r="R669" s="154">
        <v>244</v>
      </c>
      <c r="S669" s="84">
        <v>1155.8900000000001</v>
      </c>
      <c r="T669" s="84">
        <v>1155.8900000000001</v>
      </c>
      <c r="U669" s="139">
        <v>0</v>
      </c>
      <c r="V669" s="139">
        <v>1350</v>
      </c>
      <c r="W669" s="139">
        <v>1350</v>
      </c>
      <c r="X669" s="84"/>
    </row>
    <row r="670" spans="1:24" ht="171.6">
      <c r="A670" s="154">
        <v>620</v>
      </c>
      <c r="B670" s="378" t="s">
        <v>1528</v>
      </c>
      <c r="C670" s="364">
        <v>401000005</v>
      </c>
      <c r="D670" s="378" t="s">
        <v>1314</v>
      </c>
      <c r="E670" s="379" t="s">
        <v>1530</v>
      </c>
      <c r="F670" s="379" t="s">
        <v>1552</v>
      </c>
      <c r="G670" s="380">
        <v>39814</v>
      </c>
      <c r="H670" s="154" t="s">
        <v>1547</v>
      </c>
      <c r="I670" s="154" t="s">
        <v>177</v>
      </c>
      <c r="J670" s="381" t="s">
        <v>403</v>
      </c>
      <c r="K670" s="161" t="s">
        <v>1587</v>
      </c>
      <c r="L670" s="154" t="s">
        <v>1588</v>
      </c>
      <c r="M670" s="58">
        <v>41654</v>
      </c>
      <c r="N670" s="394">
        <v>4</v>
      </c>
      <c r="O670" s="395">
        <v>8</v>
      </c>
      <c r="P670" s="389" t="s">
        <v>1022</v>
      </c>
      <c r="Q670" s="154" t="s">
        <v>1589</v>
      </c>
      <c r="R670" s="154">
        <v>244</v>
      </c>
      <c r="S670" s="84">
        <v>0</v>
      </c>
      <c r="T670" s="84">
        <v>0</v>
      </c>
      <c r="U670" s="396">
        <v>973.25</v>
      </c>
      <c r="V670" s="396">
        <v>875.93</v>
      </c>
      <c r="W670" s="396">
        <v>875.93</v>
      </c>
      <c r="X670" s="84"/>
    </row>
    <row r="671" spans="1:24" ht="184.8">
      <c r="A671" s="154">
        <v>620</v>
      </c>
      <c r="B671" s="378" t="s">
        <v>1528</v>
      </c>
      <c r="C671" s="364">
        <v>401000005</v>
      </c>
      <c r="D671" s="378" t="s">
        <v>1314</v>
      </c>
      <c r="E671" s="379" t="s">
        <v>1530</v>
      </c>
      <c r="F671" s="379" t="s">
        <v>1552</v>
      </c>
      <c r="G671" s="380">
        <v>39814</v>
      </c>
      <c r="H671" s="97" t="s">
        <v>1590</v>
      </c>
      <c r="I671" s="154" t="s">
        <v>1591</v>
      </c>
      <c r="J671" s="391" t="s">
        <v>1592</v>
      </c>
      <c r="K671" s="161" t="s">
        <v>1593</v>
      </c>
      <c r="L671" s="97" t="s">
        <v>1571</v>
      </c>
      <c r="M671" s="321">
        <v>41654</v>
      </c>
      <c r="N671" s="382">
        <v>4</v>
      </c>
      <c r="O671" s="383">
        <v>9</v>
      </c>
      <c r="P671" s="154" t="s">
        <v>1594</v>
      </c>
      <c r="Q671" s="154" t="s">
        <v>1595</v>
      </c>
      <c r="R671" s="154">
        <v>244</v>
      </c>
      <c r="S671" s="84">
        <v>219709.8</v>
      </c>
      <c r="T671" s="84">
        <v>219709.8</v>
      </c>
      <c r="U671" s="393">
        <v>0</v>
      </c>
      <c r="V671" s="393">
        <v>0</v>
      </c>
      <c r="W671" s="393">
        <v>0</v>
      </c>
      <c r="X671" s="84"/>
    </row>
    <row r="672" spans="1:24" ht="171.6">
      <c r="A672" s="154">
        <v>620</v>
      </c>
      <c r="B672" s="378" t="s">
        <v>1528</v>
      </c>
      <c r="C672" s="364">
        <v>401000005</v>
      </c>
      <c r="D672" s="378" t="s">
        <v>1314</v>
      </c>
      <c r="E672" s="379" t="s">
        <v>1530</v>
      </c>
      <c r="F672" s="379" t="s">
        <v>1552</v>
      </c>
      <c r="G672" s="380">
        <v>39814</v>
      </c>
      <c r="H672" s="154" t="s">
        <v>1532</v>
      </c>
      <c r="I672" s="154" t="s">
        <v>177</v>
      </c>
      <c r="J672" s="134" t="s">
        <v>403</v>
      </c>
      <c r="K672" s="161" t="s">
        <v>1570</v>
      </c>
      <c r="L672" s="154" t="s">
        <v>1571</v>
      </c>
      <c r="M672" s="58">
        <v>41654</v>
      </c>
      <c r="N672" s="382">
        <v>4</v>
      </c>
      <c r="O672" s="383">
        <v>9</v>
      </c>
      <c r="P672" s="388" t="s">
        <v>1596</v>
      </c>
      <c r="Q672" s="387" t="s">
        <v>1597</v>
      </c>
      <c r="R672" s="134" t="s">
        <v>39</v>
      </c>
      <c r="S672" s="392">
        <v>12893.2</v>
      </c>
      <c r="T672" s="88">
        <v>12893.2</v>
      </c>
      <c r="U672" s="393">
        <v>11640.21</v>
      </c>
      <c r="V672" s="393">
        <v>0</v>
      </c>
      <c r="W672" s="393">
        <v>0</v>
      </c>
      <c r="X672" s="84"/>
    </row>
    <row r="673" spans="1:24" ht="171.6">
      <c r="A673" s="154">
        <v>620</v>
      </c>
      <c r="B673" s="378" t="s">
        <v>1528</v>
      </c>
      <c r="C673" s="364">
        <v>401000007</v>
      </c>
      <c r="D673" s="378" t="s">
        <v>1314</v>
      </c>
      <c r="E673" s="379" t="s">
        <v>1530</v>
      </c>
      <c r="F673" s="379" t="s">
        <v>1552</v>
      </c>
      <c r="G673" s="380">
        <v>39814</v>
      </c>
      <c r="H673" s="154" t="s">
        <v>1547</v>
      </c>
      <c r="I673" s="154" t="s">
        <v>177</v>
      </c>
      <c r="J673" s="134" t="s">
        <v>403</v>
      </c>
      <c r="K673" s="397" t="s">
        <v>1598</v>
      </c>
      <c r="L673" s="154" t="s">
        <v>626</v>
      </c>
      <c r="M673" s="58">
        <v>42140</v>
      </c>
      <c r="N673" s="382">
        <v>4</v>
      </c>
      <c r="O673" s="383">
        <v>9</v>
      </c>
      <c r="P673" s="388" t="s">
        <v>1599</v>
      </c>
      <c r="Q673" s="154" t="s">
        <v>1600</v>
      </c>
      <c r="R673" s="154">
        <v>810</v>
      </c>
      <c r="S673" s="84">
        <v>8699.0400000000009</v>
      </c>
      <c r="T673" s="84">
        <v>7128.76</v>
      </c>
      <c r="U673" s="139">
        <v>0</v>
      </c>
      <c r="V673" s="139">
        <v>0</v>
      </c>
      <c r="W673" s="139">
        <v>0</v>
      </c>
      <c r="X673" s="84"/>
    </row>
    <row r="674" spans="1:24" ht="171.6">
      <c r="A674" s="154">
        <v>620</v>
      </c>
      <c r="B674" s="378" t="s">
        <v>1528</v>
      </c>
      <c r="C674" s="364">
        <v>401000007</v>
      </c>
      <c r="D674" s="378" t="s">
        <v>1314</v>
      </c>
      <c r="E674" s="379" t="s">
        <v>1530</v>
      </c>
      <c r="F674" s="379" t="s">
        <v>1552</v>
      </c>
      <c r="G674" s="380">
        <v>39814</v>
      </c>
      <c r="H674" s="154" t="s">
        <v>1547</v>
      </c>
      <c r="I674" s="154" t="s">
        <v>177</v>
      </c>
      <c r="J674" s="134" t="s">
        <v>403</v>
      </c>
      <c r="K674" s="397" t="s">
        <v>1598</v>
      </c>
      <c r="L674" s="154" t="s">
        <v>626</v>
      </c>
      <c r="M674" s="58">
        <v>42140</v>
      </c>
      <c r="N674" s="382">
        <v>4</v>
      </c>
      <c r="O674" s="383">
        <v>9</v>
      </c>
      <c r="P674" s="388" t="s">
        <v>1599</v>
      </c>
      <c r="Q674" s="154" t="s">
        <v>1600</v>
      </c>
      <c r="R674" s="154">
        <v>811</v>
      </c>
      <c r="S674" s="84">
        <v>0</v>
      </c>
      <c r="T674" s="84">
        <v>0</v>
      </c>
      <c r="U674" s="139">
        <v>20119.439999999999</v>
      </c>
      <c r="V674" s="139">
        <v>23087.759999999998</v>
      </c>
      <c r="W674" s="139">
        <v>23087.759999999998</v>
      </c>
      <c r="X674" s="84"/>
    </row>
    <row r="675" spans="1:24" ht="118.8">
      <c r="A675" s="154">
        <v>620</v>
      </c>
      <c r="B675" s="378" t="s">
        <v>1528</v>
      </c>
      <c r="C675" s="364">
        <v>401000006</v>
      </c>
      <c r="D675" s="378" t="s">
        <v>1417</v>
      </c>
      <c r="E675" s="379" t="s">
        <v>1530</v>
      </c>
      <c r="F675" s="379" t="s">
        <v>1601</v>
      </c>
      <c r="G675" s="380">
        <v>39814</v>
      </c>
      <c r="H675" s="154" t="s">
        <v>1547</v>
      </c>
      <c r="I675" s="154" t="s">
        <v>177</v>
      </c>
      <c r="J675" s="134" t="s">
        <v>403</v>
      </c>
      <c r="K675" s="161" t="s">
        <v>1575</v>
      </c>
      <c r="L675" s="154" t="s">
        <v>1602</v>
      </c>
      <c r="M675" s="58">
        <v>41654</v>
      </c>
      <c r="N675" s="382">
        <v>5</v>
      </c>
      <c r="O675" s="383">
        <v>1</v>
      </c>
      <c r="P675" s="398" t="s">
        <v>1603</v>
      </c>
      <c r="Q675" s="387" t="s">
        <v>1312</v>
      </c>
      <c r="R675" s="154">
        <v>412</v>
      </c>
      <c r="S675" s="84">
        <v>5700.53</v>
      </c>
      <c r="T675" s="84">
        <v>5060</v>
      </c>
      <c r="U675" s="139">
        <v>0</v>
      </c>
      <c r="V675" s="139">
        <v>0</v>
      </c>
      <c r="W675" s="139">
        <v>0</v>
      </c>
      <c r="X675" s="84"/>
    </row>
    <row r="676" spans="1:24" ht="118.8">
      <c r="A676" s="154">
        <v>620</v>
      </c>
      <c r="B676" s="378" t="s">
        <v>1528</v>
      </c>
      <c r="C676" s="364">
        <v>401000006</v>
      </c>
      <c r="D676" s="378" t="s">
        <v>1417</v>
      </c>
      <c r="E676" s="379" t="s">
        <v>1530</v>
      </c>
      <c r="F676" s="379" t="s">
        <v>1601</v>
      </c>
      <c r="G676" s="380">
        <v>39814</v>
      </c>
      <c r="H676" s="154" t="s">
        <v>1547</v>
      </c>
      <c r="I676" s="154" t="s">
        <v>177</v>
      </c>
      <c r="J676" s="381" t="s">
        <v>403</v>
      </c>
      <c r="K676" s="161" t="s">
        <v>1604</v>
      </c>
      <c r="L676" s="154" t="s">
        <v>1602</v>
      </c>
      <c r="M676" s="58">
        <v>41654</v>
      </c>
      <c r="N676" s="382">
        <v>5</v>
      </c>
      <c r="O676" s="383">
        <v>1</v>
      </c>
      <c r="P676" s="390" t="s">
        <v>1605</v>
      </c>
      <c r="Q676" s="154" t="s">
        <v>1606</v>
      </c>
      <c r="R676" s="154">
        <v>853</v>
      </c>
      <c r="S676" s="84">
        <v>839.02</v>
      </c>
      <c r="T676" s="84">
        <v>0</v>
      </c>
      <c r="U676" s="139">
        <v>0</v>
      </c>
      <c r="V676" s="139">
        <v>0</v>
      </c>
      <c r="W676" s="139">
        <v>0</v>
      </c>
      <c r="X676" s="84"/>
    </row>
    <row r="677" spans="1:24" ht="118.8">
      <c r="A677" s="154">
        <v>620</v>
      </c>
      <c r="B677" s="378" t="s">
        <v>1528</v>
      </c>
      <c r="C677" s="364">
        <v>401000006</v>
      </c>
      <c r="D677" s="378" t="s">
        <v>1417</v>
      </c>
      <c r="E677" s="379" t="s">
        <v>1530</v>
      </c>
      <c r="F677" s="379" t="s">
        <v>1601</v>
      </c>
      <c r="G677" s="380">
        <v>39814</v>
      </c>
      <c r="H677" s="154" t="s">
        <v>1547</v>
      </c>
      <c r="I677" s="154" t="s">
        <v>177</v>
      </c>
      <c r="J677" s="134" t="s">
        <v>403</v>
      </c>
      <c r="K677" s="161" t="s">
        <v>1604</v>
      </c>
      <c r="L677" s="154" t="s">
        <v>1602</v>
      </c>
      <c r="M677" s="58">
        <v>41654</v>
      </c>
      <c r="N677" s="382">
        <v>5</v>
      </c>
      <c r="O677" s="383">
        <v>1</v>
      </c>
      <c r="P677" s="390" t="s">
        <v>1607</v>
      </c>
      <c r="Q677" s="154" t="s">
        <v>1608</v>
      </c>
      <c r="R677" s="154">
        <v>853</v>
      </c>
      <c r="S677" s="84">
        <v>736.3</v>
      </c>
      <c r="T677" s="84">
        <v>0</v>
      </c>
      <c r="U677" s="139">
        <v>0</v>
      </c>
      <c r="V677" s="139">
        <v>0</v>
      </c>
      <c r="W677" s="139">
        <v>0</v>
      </c>
      <c r="X677" s="84"/>
    </row>
    <row r="678" spans="1:24" ht="118.8">
      <c r="A678" s="154">
        <v>620</v>
      </c>
      <c r="B678" s="378" t="s">
        <v>1528</v>
      </c>
      <c r="C678" s="364">
        <v>401000006</v>
      </c>
      <c r="D678" s="378" t="s">
        <v>1417</v>
      </c>
      <c r="E678" s="379" t="s">
        <v>1530</v>
      </c>
      <c r="F678" s="379" t="s">
        <v>1601</v>
      </c>
      <c r="G678" s="380">
        <v>39814</v>
      </c>
      <c r="H678" s="154" t="s">
        <v>1547</v>
      </c>
      <c r="I678" s="154" t="s">
        <v>177</v>
      </c>
      <c r="J678" s="381" t="s">
        <v>403</v>
      </c>
      <c r="K678" s="161" t="s">
        <v>1609</v>
      </c>
      <c r="L678" s="154" t="s">
        <v>1610</v>
      </c>
      <c r="M678" s="58">
        <v>41654</v>
      </c>
      <c r="N678" s="382">
        <v>5</v>
      </c>
      <c r="O678" s="383">
        <v>1</v>
      </c>
      <c r="P678" s="388" t="s">
        <v>1611</v>
      </c>
      <c r="Q678" s="154" t="s">
        <v>1612</v>
      </c>
      <c r="R678" s="154">
        <v>412</v>
      </c>
      <c r="S678" s="84">
        <v>1531.02</v>
      </c>
      <c r="T678" s="84">
        <v>1531.02</v>
      </c>
      <c r="U678" s="139">
        <v>0</v>
      </c>
      <c r="V678" s="139">
        <v>0</v>
      </c>
      <c r="W678" s="139">
        <v>0</v>
      </c>
      <c r="X678" s="84"/>
    </row>
    <row r="679" spans="1:24" ht="118.8">
      <c r="A679" s="154">
        <v>620</v>
      </c>
      <c r="B679" s="378" t="s">
        <v>1528</v>
      </c>
      <c r="C679" s="364">
        <v>401000006</v>
      </c>
      <c r="D679" s="378" t="s">
        <v>1417</v>
      </c>
      <c r="E679" s="379" t="s">
        <v>1530</v>
      </c>
      <c r="F679" s="379" t="s">
        <v>1601</v>
      </c>
      <c r="G679" s="380">
        <v>39814</v>
      </c>
      <c r="H679" s="154" t="s">
        <v>1547</v>
      </c>
      <c r="I679" s="154" t="s">
        <v>177</v>
      </c>
      <c r="J679" s="134" t="s">
        <v>403</v>
      </c>
      <c r="K679" s="161" t="s">
        <v>1613</v>
      </c>
      <c r="L679" s="154" t="s">
        <v>1602</v>
      </c>
      <c r="M679" s="58">
        <v>41654</v>
      </c>
      <c r="N679" s="382">
        <v>5</v>
      </c>
      <c r="O679" s="383">
        <v>1</v>
      </c>
      <c r="P679" s="388" t="s">
        <v>1614</v>
      </c>
      <c r="Q679" s="154" t="s">
        <v>1615</v>
      </c>
      <c r="R679" s="154">
        <v>412</v>
      </c>
      <c r="S679" s="84">
        <v>3786.73</v>
      </c>
      <c r="T679" s="84">
        <v>3786.73</v>
      </c>
      <c r="U679" s="139">
        <v>0</v>
      </c>
      <c r="V679" s="139">
        <v>0</v>
      </c>
      <c r="W679" s="139">
        <v>0</v>
      </c>
      <c r="X679" s="84"/>
    </row>
    <row r="680" spans="1:24" ht="118.8">
      <c r="A680" s="19">
        <v>620</v>
      </c>
      <c r="B680" s="399" t="s">
        <v>1528</v>
      </c>
      <c r="C680" s="400">
        <v>401000006</v>
      </c>
      <c r="D680" s="399" t="s">
        <v>1417</v>
      </c>
      <c r="E680" s="401" t="s">
        <v>1530</v>
      </c>
      <c r="F680" s="401" t="s">
        <v>1616</v>
      </c>
      <c r="G680" s="402">
        <v>39814</v>
      </c>
      <c r="H680" s="19" t="s">
        <v>1547</v>
      </c>
      <c r="I680" s="19" t="s">
        <v>177</v>
      </c>
      <c r="J680" s="381" t="s">
        <v>403</v>
      </c>
      <c r="K680" s="403" t="s">
        <v>1617</v>
      </c>
      <c r="L680" s="19" t="s">
        <v>1618</v>
      </c>
      <c r="M680" s="113">
        <v>41654</v>
      </c>
      <c r="N680" s="404">
        <v>5</v>
      </c>
      <c r="O680" s="405">
        <v>1</v>
      </c>
      <c r="P680" s="406" t="s">
        <v>1619</v>
      </c>
      <c r="Q680" s="19" t="s">
        <v>1620</v>
      </c>
      <c r="R680" s="19">
        <v>412</v>
      </c>
      <c r="S680" s="407">
        <v>2957</v>
      </c>
      <c r="T680" s="407">
        <v>2957</v>
      </c>
      <c r="U680" s="408">
        <v>0</v>
      </c>
      <c r="V680" s="409">
        <v>0</v>
      </c>
      <c r="W680" s="409">
        <v>0</v>
      </c>
      <c r="X680" s="84"/>
    </row>
    <row r="681" spans="1:24" ht="118.8">
      <c r="A681" s="154">
        <v>620</v>
      </c>
      <c r="B681" s="378" t="s">
        <v>1528</v>
      </c>
      <c r="C681" s="364">
        <v>401000006</v>
      </c>
      <c r="D681" s="378" t="s">
        <v>1417</v>
      </c>
      <c r="E681" s="410" t="s">
        <v>1530</v>
      </c>
      <c r="F681" s="410" t="s">
        <v>1616</v>
      </c>
      <c r="G681" s="411">
        <v>39814</v>
      </c>
      <c r="H681" s="154" t="s">
        <v>1547</v>
      </c>
      <c r="I681" s="154" t="s">
        <v>177</v>
      </c>
      <c r="J681" s="134" t="s">
        <v>403</v>
      </c>
      <c r="K681" s="161" t="s">
        <v>1621</v>
      </c>
      <c r="L681" s="154" t="s">
        <v>1618</v>
      </c>
      <c r="M681" s="58">
        <v>41654</v>
      </c>
      <c r="N681" s="382">
        <v>5</v>
      </c>
      <c r="O681" s="383">
        <v>1</v>
      </c>
      <c r="P681" s="388" t="s">
        <v>1619</v>
      </c>
      <c r="Q681" s="154" t="s">
        <v>1620</v>
      </c>
      <c r="R681" s="154">
        <v>244</v>
      </c>
      <c r="S681" s="84">
        <v>1200</v>
      </c>
      <c r="T681" s="84">
        <v>1200</v>
      </c>
      <c r="U681" s="396">
        <v>0</v>
      </c>
      <c r="V681" s="139">
        <v>0</v>
      </c>
      <c r="W681" s="139">
        <v>0</v>
      </c>
      <c r="X681" s="84"/>
    </row>
    <row r="682" spans="1:24" ht="118.8">
      <c r="A682" s="154">
        <v>620</v>
      </c>
      <c r="B682" s="378" t="s">
        <v>1528</v>
      </c>
      <c r="C682" s="364">
        <v>401000006</v>
      </c>
      <c r="D682" s="378" t="s">
        <v>1417</v>
      </c>
      <c r="E682" s="410" t="s">
        <v>1530</v>
      </c>
      <c r="F682" s="410" t="s">
        <v>1616</v>
      </c>
      <c r="G682" s="411">
        <v>39814</v>
      </c>
      <c r="H682" s="154" t="s">
        <v>1547</v>
      </c>
      <c r="I682" s="154" t="s">
        <v>177</v>
      </c>
      <c r="J682" s="134" t="s">
        <v>403</v>
      </c>
      <c r="K682" s="161" t="s">
        <v>1622</v>
      </c>
      <c r="L682" s="154" t="s">
        <v>1618</v>
      </c>
      <c r="M682" s="58">
        <v>41654</v>
      </c>
      <c r="N682" s="382">
        <v>5</v>
      </c>
      <c r="O682" s="383">
        <v>5</v>
      </c>
      <c r="P682" s="389" t="s">
        <v>1623</v>
      </c>
      <c r="Q682" s="154" t="s">
        <v>1624</v>
      </c>
      <c r="R682" s="154">
        <v>244</v>
      </c>
      <c r="S682" s="84">
        <v>0</v>
      </c>
      <c r="T682" s="84">
        <v>0</v>
      </c>
      <c r="U682" s="412">
        <v>1100</v>
      </c>
      <c r="V682" s="139">
        <v>0</v>
      </c>
      <c r="W682" s="139">
        <v>0</v>
      </c>
      <c r="X682" s="84"/>
    </row>
    <row r="683" spans="1:24" ht="171.6">
      <c r="A683" s="154">
        <v>620</v>
      </c>
      <c r="B683" s="378" t="s">
        <v>1528</v>
      </c>
      <c r="C683" s="364">
        <v>401000006</v>
      </c>
      <c r="D683" s="378" t="s">
        <v>1417</v>
      </c>
      <c r="E683" s="379" t="s">
        <v>1530</v>
      </c>
      <c r="F683" s="379" t="s">
        <v>1616</v>
      </c>
      <c r="G683" s="380">
        <v>39814</v>
      </c>
      <c r="H683" s="154" t="s">
        <v>1625</v>
      </c>
      <c r="I683" s="413" t="s">
        <v>1626</v>
      </c>
      <c r="J683" s="414" t="s">
        <v>1627</v>
      </c>
      <c r="K683" s="161" t="s">
        <v>1628</v>
      </c>
      <c r="L683" s="97" t="s">
        <v>1629</v>
      </c>
      <c r="M683" s="58">
        <v>41654</v>
      </c>
      <c r="N683" s="382">
        <v>10</v>
      </c>
      <c r="O683" s="383">
        <v>3</v>
      </c>
      <c r="P683" s="388" t="s">
        <v>1630</v>
      </c>
      <c r="Q683" s="154" t="s">
        <v>1631</v>
      </c>
      <c r="R683" s="154">
        <v>322</v>
      </c>
      <c r="S683" s="84">
        <v>2143.19</v>
      </c>
      <c r="T683" s="84">
        <v>2143.19</v>
      </c>
      <c r="U683" s="139">
        <v>0</v>
      </c>
      <c r="V683" s="139">
        <v>0</v>
      </c>
      <c r="W683" s="139">
        <v>0</v>
      </c>
      <c r="X683" s="84"/>
    </row>
    <row r="684" spans="1:24" ht="118.8">
      <c r="A684" s="154">
        <v>620</v>
      </c>
      <c r="B684" s="378" t="s">
        <v>1528</v>
      </c>
      <c r="C684" s="364">
        <v>401000006</v>
      </c>
      <c r="D684" s="378" t="s">
        <v>1417</v>
      </c>
      <c r="E684" s="379" t="s">
        <v>1530</v>
      </c>
      <c r="F684" s="379" t="s">
        <v>1601</v>
      </c>
      <c r="G684" s="380">
        <v>39814</v>
      </c>
      <c r="H684" s="154" t="s">
        <v>1547</v>
      </c>
      <c r="I684" s="97" t="s">
        <v>1632</v>
      </c>
      <c r="J684" s="134" t="s">
        <v>403</v>
      </c>
      <c r="K684" s="161" t="s">
        <v>1633</v>
      </c>
      <c r="L684" s="154" t="s">
        <v>1629</v>
      </c>
      <c r="M684" s="58">
        <v>41654</v>
      </c>
      <c r="N684" s="382">
        <v>10</v>
      </c>
      <c r="O684" s="383">
        <v>3</v>
      </c>
      <c r="P684" s="388" t="s">
        <v>1634</v>
      </c>
      <c r="Q684" s="97" t="s">
        <v>1635</v>
      </c>
      <c r="R684" s="154">
        <v>322</v>
      </c>
      <c r="S684" s="84">
        <v>3313.72</v>
      </c>
      <c r="T684" s="84">
        <v>3313.72</v>
      </c>
      <c r="U684" s="139">
        <v>0</v>
      </c>
      <c r="V684" s="139">
        <v>0</v>
      </c>
      <c r="W684" s="139">
        <v>0</v>
      </c>
      <c r="X684" s="84"/>
    </row>
    <row r="685" spans="1:24" ht="171.6">
      <c r="A685" s="154">
        <v>620</v>
      </c>
      <c r="B685" s="378" t="s">
        <v>1528</v>
      </c>
      <c r="C685" s="364">
        <v>401000006</v>
      </c>
      <c r="D685" s="378" t="s">
        <v>1417</v>
      </c>
      <c r="E685" s="379" t="s">
        <v>1530</v>
      </c>
      <c r="F685" s="379" t="s">
        <v>1601</v>
      </c>
      <c r="G685" s="380">
        <v>39814</v>
      </c>
      <c r="H685" s="154" t="s">
        <v>1636</v>
      </c>
      <c r="I685" s="415" t="s">
        <v>1626</v>
      </c>
      <c r="J685" s="414" t="s">
        <v>1637</v>
      </c>
      <c r="K685" s="161" t="s">
        <v>1638</v>
      </c>
      <c r="L685" s="97" t="s">
        <v>1629</v>
      </c>
      <c r="M685" s="58">
        <v>41654</v>
      </c>
      <c r="N685" s="382">
        <v>10</v>
      </c>
      <c r="O685" s="383">
        <v>3</v>
      </c>
      <c r="P685" s="388" t="s">
        <v>1639</v>
      </c>
      <c r="Q685" s="97" t="s">
        <v>1640</v>
      </c>
      <c r="R685" s="154">
        <v>322</v>
      </c>
      <c r="S685" s="84">
        <v>3626.59</v>
      </c>
      <c r="T685" s="84">
        <f>2081.93+1544.66</f>
        <v>3626.59</v>
      </c>
      <c r="U685" s="139">
        <v>0</v>
      </c>
      <c r="V685" s="139">
        <v>0</v>
      </c>
      <c r="W685" s="139">
        <v>0</v>
      </c>
      <c r="X685" s="84"/>
    </row>
    <row r="686" spans="1:24" ht="118.8">
      <c r="A686" s="154">
        <v>620</v>
      </c>
      <c r="B686" s="378" t="s">
        <v>1528</v>
      </c>
      <c r="C686" s="364">
        <v>401000006</v>
      </c>
      <c r="D686" s="378" t="s">
        <v>1417</v>
      </c>
      <c r="E686" s="379" t="s">
        <v>1530</v>
      </c>
      <c r="F686" s="379" t="s">
        <v>1601</v>
      </c>
      <c r="G686" s="380">
        <v>39814</v>
      </c>
      <c r="H686" s="154" t="s">
        <v>1547</v>
      </c>
      <c r="I686" s="154" t="s">
        <v>177</v>
      </c>
      <c r="J686" s="134" t="s">
        <v>403</v>
      </c>
      <c r="K686" s="161" t="s">
        <v>1641</v>
      </c>
      <c r="L686" s="154" t="s">
        <v>1629</v>
      </c>
      <c r="M686" s="58">
        <v>41654</v>
      </c>
      <c r="N686" s="382">
        <v>10</v>
      </c>
      <c r="O686" s="383">
        <v>3</v>
      </c>
      <c r="P686" s="154" t="s">
        <v>1642</v>
      </c>
      <c r="Q686" s="154" t="s">
        <v>1643</v>
      </c>
      <c r="R686" s="154">
        <v>322</v>
      </c>
      <c r="S686" s="84">
        <v>2888.65</v>
      </c>
      <c r="T686" s="84">
        <v>2888.65</v>
      </c>
      <c r="U686" s="139">
        <v>0</v>
      </c>
      <c r="V686" s="139">
        <v>0</v>
      </c>
      <c r="W686" s="139">
        <v>0</v>
      </c>
      <c r="X686" s="84"/>
    </row>
    <row r="687" spans="1:24" ht="118.8">
      <c r="A687" s="154">
        <v>620</v>
      </c>
      <c r="B687" s="378" t="s">
        <v>1528</v>
      </c>
      <c r="C687" s="364">
        <v>401000006</v>
      </c>
      <c r="D687" s="378" t="s">
        <v>1417</v>
      </c>
      <c r="E687" s="379" t="s">
        <v>1530</v>
      </c>
      <c r="F687" s="379" t="s">
        <v>1601</v>
      </c>
      <c r="G687" s="380">
        <v>39814</v>
      </c>
      <c r="H687" s="154" t="s">
        <v>1547</v>
      </c>
      <c r="I687" s="154" t="s">
        <v>177</v>
      </c>
      <c r="J687" s="134" t="s">
        <v>403</v>
      </c>
      <c r="K687" s="161" t="s">
        <v>1644</v>
      </c>
      <c r="L687" s="154" t="s">
        <v>1645</v>
      </c>
      <c r="M687" s="58">
        <v>41654</v>
      </c>
      <c r="N687" s="382">
        <v>10</v>
      </c>
      <c r="O687" s="383">
        <v>3</v>
      </c>
      <c r="P687" s="154" t="s">
        <v>1646</v>
      </c>
      <c r="Q687" s="154" t="s">
        <v>1635</v>
      </c>
      <c r="R687" s="154">
        <v>322</v>
      </c>
      <c r="S687" s="84">
        <v>2458.5700000000002</v>
      </c>
      <c r="T687" s="84">
        <v>2458.5700000000002</v>
      </c>
      <c r="U687" s="139">
        <v>3160.7</v>
      </c>
      <c r="V687" s="139">
        <v>2604.63</v>
      </c>
      <c r="W687" s="139">
        <v>2604.63</v>
      </c>
      <c r="X687" s="84"/>
    </row>
    <row r="688" spans="1:24" ht="118.8">
      <c r="A688" s="154">
        <v>620</v>
      </c>
      <c r="B688" s="378" t="s">
        <v>1528</v>
      </c>
      <c r="C688" s="364">
        <v>401000006</v>
      </c>
      <c r="D688" s="378" t="s">
        <v>1417</v>
      </c>
      <c r="E688" s="379" t="s">
        <v>1530</v>
      </c>
      <c r="F688" s="379" t="s">
        <v>1601</v>
      </c>
      <c r="G688" s="380">
        <v>39814</v>
      </c>
      <c r="H688" s="154" t="s">
        <v>1547</v>
      </c>
      <c r="I688" s="154" t="s">
        <v>177</v>
      </c>
      <c r="J688" s="134" t="s">
        <v>403</v>
      </c>
      <c r="K688" s="161" t="s">
        <v>1647</v>
      </c>
      <c r="L688" s="154" t="s">
        <v>1602</v>
      </c>
      <c r="M688" s="58">
        <v>41654</v>
      </c>
      <c r="N688" s="382">
        <v>5</v>
      </c>
      <c r="O688" s="383">
        <v>5</v>
      </c>
      <c r="P688" s="388" t="s">
        <v>1648</v>
      </c>
      <c r="Q688" s="154" t="s">
        <v>1649</v>
      </c>
      <c r="R688" s="154">
        <v>244</v>
      </c>
      <c r="S688" s="84">
        <v>5686.21</v>
      </c>
      <c r="T688" s="84">
        <v>5667.19</v>
      </c>
      <c r="U688" s="139">
        <v>0</v>
      </c>
      <c r="V688" s="139">
        <v>0</v>
      </c>
      <c r="W688" s="139">
        <v>0</v>
      </c>
      <c r="X688" s="84"/>
    </row>
    <row r="689" spans="1:24" ht="118.8">
      <c r="A689" s="154">
        <v>620</v>
      </c>
      <c r="B689" s="378" t="s">
        <v>1528</v>
      </c>
      <c r="C689" s="364">
        <v>401000006</v>
      </c>
      <c r="D689" s="378" t="s">
        <v>1417</v>
      </c>
      <c r="E689" s="379" t="s">
        <v>1530</v>
      </c>
      <c r="F689" s="379" t="s">
        <v>1601</v>
      </c>
      <c r="G689" s="380">
        <v>39814</v>
      </c>
      <c r="H689" s="154" t="s">
        <v>1547</v>
      </c>
      <c r="I689" s="154" t="s">
        <v>177</v>
      </c>
      <c r="J689" s="381" t="s">
        <v>403</v>
      </c>
      <c r="K689" s="161" t="s">
        <v>1650</v>
      </c>
      <c r="L689" s="154" t="s">
        <v>1602</v>
      </c>
      <c r="M689" s="58">
        <v>41654</v>
      </c>
      <c r="N689" s="382">
        <v>5</v>
      </c>
      <c r="O689" s="383">
        <v>5</v>
      </c>
      <c r="P689" s="388" t="s">
        <v>1651</v>
      </c>
      <c r="Q689" s="416" t="s">
        <v>1652</v>
      </c>
      <c r="R689" s="154">
        <v>244</v>
      </c>
      <c r="S689" s="84">
        <v>1051.53</v>
      </c>
      <c r="T689" s="84">
        <v>1051.53</v>
      </c>
      <c r="U689" s="139">
        <v>0</v>
      </c>
      <c r="V689" s="139">
        <v>0</v>
      </c>
      <c r="W689" s="139">
        <v>0</v>
      </c>
      <c r="X689" s="84"/>
    </row>
    <row r="690" spans="1:24" ht="118.8">
      <c r="A690" s="154">
        <v>620</v>
      </c>
      <c r="B690" s="378" t="s">
        <v>1528</v>
      </c>
      <c r="C690" s="364">
        <v>401000006</v>
      </c>
      <c r="D690" s="378" t="s">
        <v>1417</v>
      </c>
      <c r="E690" s="379" t="s">
        <v>1530</v>
      </c>
      <c r="F690" s="379" t="s">
        <v>1601</v>
      </c>
      <c r="G690" s="380">
        <v>39814</v>
      </c>
      <c r="H690" s="154" t="s">
        <v>1547</v>
      </c>
      <c r="I690" s="154" t="s">
        <v>177</v>
      </c>
      <c r="J690" s="134" t="s">
        <v>403</v>
      </c>
      <c r="K690" s="417" t="s">
        <v>1653</v>
      </c>
      <c r="L690" s="154" t="s">
        <v>63</v>
      </c>
      <c r="M690" s="418">
        <v>41767</v>
      </c>
      <c r="N690" s="382">
        <v>5</v>
      </c>
      <c r="O690" s="383">
        <v>1</v>
      </c>
      <c r="P690" s="419" t="s">
        <v>1654</v>
      </c>
      <c r="Q690" s="154" t="s">
        <v>1655</v>
      </c>
      <c r="R690" s="154">
        <v>810</v>
      </c>
      <c r="S690" s="84">
        <v>8117.57</v>
      </c>
      <c r="T690" s="84">
        <v>8117.57</v>
      </c>
      <c r="U690" s="139">
        <v>0</v>
      </c>
      <c r="V690" s="139">
        <v>0</v>
      </c>
      <c r="W690" s="139">
        <v>0</v>
      </c>
      <c r="X690" s="84"/>
    </row>
    <row r="691" spans="1:24" ht="118.8">
      <c r="A691" s="154">
        <v>620</v>
      </c>
      <c r="B691" s="378" t="s">
        <v>1528</v>
      </c>
      <c r="C691" s="364">
        <v>401000006</v>
      </c>
      <c r="D691" s="378" t="s">
        <v>1417</v>
      </c>
      <c r="E691" s="379" t="s">
        <v>1530</v>
      </c>
      <c r="F691" s="379" t="s">
        <v>1601</v>
      </c>
      <c r="G691" s="380">
        <v>39814</v>
      </c>
      <c r="H691" s="154" t="s">
        <v>1532</v>
      </c>
      <c r="I691" s="154" t="s">
        <v>177</v>
      </c>
      <c r="J691" s="134" t="s">
        <v>403</v>
      </c>
      <c r="K691" s="417" t="s">
        <v>1656</v>
      </c>
      <c r="L691" s="154" t="s">
        <v>63</v>
      </c>
      <c r="M691" s="418">
        <v>41767</v>
      </c>
      <c r="N691" s="382">
        <v>1</v>
      </c>
      <c r="O691" s="383">
        <v>13</v>
      </c>
      <c r="P691" s="389" t="s">
        <v>1657</v>
      </c>
      <c r="Q691" s="154" t="s">
        <v>1297</v>
      </c>
      <c r="R691" s="154">
        <v>244</v>
      </c>
      <c r="S691" s="84">
        <v>0</v>
      </c>
      <c r="T691" s="84">
        <v>0</v>
      </c>
      <c r="U691" s="139">
        <v>57.23</v>
      </c>
      <c r="V691" s="139">
        <v>57.23</v>
      </c>
      <c r="W691" s="139">
        <v>57.23</v>
      </c>
      <c r="X691" s="84"/>
    </row>
    <row r="692" spans="1:24" ht="118.8">
      <c r="A692" s="154">
        <v>620</v>
      </c>
      <c r="B692" s="378" t="s">
        <v>1528</v>
      </c>
      <c r="C692" s="364">
        <v>401000006</v>
      </c>
      <c r="D692" s="378" t="s">
        <v>1417</v>
      </c>
      <c r="E692" s="379" t="s">
        <v>1530</v>
      </c>
      <c r="F692" s="379" t="s">
        <v>1601</v>
      </c>
      <c r="G692" s="380">
        <v>39814</v>
      </c>
      <c r="H692" s="154" t="s">
        <v>1532</v>
      </c>
      <c r="I692" s="154" t="s">
        <v>177</v>
      </c>
      <c r="J692" s="134" t="s">
        <v>403</v>
      </c>
      <c r="K692" s="417" t="s">
        <v>1658</v>
      </c>
      <c r="L692" s="154" t="s">
        <v>63</v>
      </c>
      <c r="M692" s="418">
        <v>41767</v>
      </c>
      <c r="N692" s="382">
        <v>5</v>
      </c>
      <c r="O692" s="383">
        <v>1</v>
      </c>
      <c r="P692" s="154" t="s">
        <v>1659</v>
      </c>
      <c r="Q692" s="154" t="s">
        <v>1660</v>
      </c>
      <c r="R692" s="154">
        <v>810</v>
      </c>
      <c r="S692" s="84">
        <v>2644.24</v>
      </c>
      <c r="T692" s="84">
        <v>0</v>
      </c>
      <c r="U692" s="139">
        <v>0</v>
      </c>
      <c r="V692" s="139">
        <v>0</v>
      </c>
      <c r="W692" s="139">
        <v>0</v>
      </c>
      <c r="X692" s="84"/>
    </row>
    <row r="693" spans="1:24" ht="118.8">
      <c r="A693" s="154">
        <v>620</v>
      </c>
      <c r="B693" s="378" t="s">
        <v>1528</v>
      </c>
      <c r="C693" s="364">
        <v>401000006</v>
      </c>
      <c r="D693" s="378" t="s">
        <v>1417</v>
      </c>
      <c r="E693" s="379" t="s">
        <v>1530</v>
      </c>
      <c r="F693" s="379" t="s">
        <v>1601</v>
      </c>
      <c r="G693" s="380">
        <v>39814</v>
      </c>
      <c r="H693" s="154" t="s">
        <v>1547</v>
      </c>
      <c r="I693" s="154" t="s">
        <v>177</v>
      </c>
      <c r="J693" s="381" t="s">
        <v>403</v>
      </c>
      <c r="K693" s="161" t="s">
        <v>1661</v>
      </c>
      <c r="L693" s="154" t="s">
        <v>1602</v>
      </c>
      <c r="M693" s="58">
        <v>41654</v>
      </c>
      <c r="N693" s="382">
        <v>5</v>
      </c>
      <c r="O693" s="383">
        <v>1</v>
      </c>
      <c r="P693" s="97" t="s">
        <v>1662</v>
      </c>
      <c r="Q693" s="154" t="s">
        <v>1312</v>
      </c>
      <c r="R693" s="154">
        <v>244</v>
      </c>
      <c r="S693" s="84">
        <v>95</v>
      </c>
      <c r="T693" s="84">
        <v>95</v>
      </c>
      <c r="U693" s="139">
        <v>90</v>
      </c>
      <c r="V693" s="139">
        <v>90</v>
      </c>
      <c r="W693" s="139">
        <v>90</v>
      </c>
      <c r="X693" s="84"/>
    </row>
    <row r="694" spans="1:24" ht="118.8">
      <c r="A694" s="154">
        <v>620</v>
      </c>
      <c r="B694" s="378" t="s">
        <v>1528</v>
      </c>
      <c r="C694" s="364">
        <v>401000006</v>
      </c>
      <c r="D694" s="378" t="s">
        <v>1417</v>
      </c>
      <c r="E694" s="379" t="s">
        <v>1530</v>
      </c>
      <c r="F694" s="379" t="s">
        <v>1616</v>
      </c>
      <c r="G694" s="380">
        <v>39814</v>
      </c>
      <c r="H694" s="154" t="s">
        <v>1547</v>
      </c>
      <c r="I694" s="154" t="s">
        <v>177</v>
      </c>
      <c r="J694" s="134" t="s">
        <v>403</v>
      </c>
      <c r="K694" s="161" t="s">
        <v>1663</v>
      </c>
      <c r="L694" s="97" t="s">
        <v>1602</v>
      </c>
      <c r="M694" s="58">
        <v>41654</v>
      </c>
      <c r="N694" s="382">
        <v>5</v>
      </c>
      <c r="O694" s="383">
        <v>1</v>
      </c>
      <c r="P694" s="388" t="s">
        <v>1664</v>
      </c>
      <c r="Q694" s="154" t="s">
        <v>1624</v>
      </c>
      <c r="R694" s="154">
        <v>412</v>
      </c>
      <c r="S694" s="84">
        <v>2213.9</v>
      </c>
      <c r="T694" s="84">
        <v>0</v>
      </c>
      <c r="U694" s="139">
        <v>0</v>
      </c>
      <c r="V694" s="139">
        <v>0</v>
      </c>
      <c r="W694" s="139">
        <v>0</v>
      </c>
      <c r="X694" s="84"/>
    </row>
    <row r="695" spans="1:24" ht="171.6">
      <c r="A695" s="154">
        <v>620</v>
      </c>
      <c r="B695" s="378" t="s">
        <v>1528</v>
      </c>
      <c r="C695" s="364">
        <v>401000006</v>
      </c>
      <c r="D695" s="378" t="s">
        <v>1417</v>
      </c>
      <c r="E695" s="379" t="s">
        <v>1530</v>
      </c>
      <c r="F695" s="379" t="s">
        <v>1616</v>
      </c>
      <c r="G695" s="380">
        <v>39814</v>
      </c>
      <c r="H695" s="97" t="s">
        <v>1665</v>
      </c>
      <c r="I695" s="154" t="s">
        <v>1666</v>
      </c>
      <c r="J695" s="387" t="s">
        <v>1667</v>
      </c>
      <c r="K695" s="161" t="s">
        <v>1668</v>
      </c>
      <c r="L695" s="154" t="s">
        <v>1602</v>
      </c>
      <c r="M695" s="58">
        <v>41654</v>
      </c>
      <c r="N695" s="382">
        <v>5</v>
      </c>
      <c r="O695" s="383">
        <v>1</v>
      </c>
      <c r="P695" s="388" t="s">
        <v>1669</v>
      </c>
      <c r="Q695" s="154" t="s">
        <v>1624</v>
      </c>
      <c r="R695" s="154">
        <v>412</v>
      </c>
      <c r="S695" s="84">
        <v>6641.7</v>
      </c>
      <c r="T695" s="84">
        <v>0</v>
      </c>
      <c r="U695" s="139">
        <v>0</v>
      </c>
      <c r="V695" s="139">
        <v>0</v>
      </c>
      <c r="W695" s="139">
        <v>0</v>
      </c>
      <c r="X695" s="84"/>
    </row>
    <row r="696" spans="1:24" ht="118.8">
      <c r="A696" s="154">
        <v>620</v>
      </c>
      <c r="B696" s="378" t="s">
        <v>1528</v>
      </c>
      <c r="C696" s="364">
        <v>401000006</v>
      </c>
      <c r="D696" s="378" t="s">
        <v>1417</v>
      </c>
      <c r="E696" s="379" t="s">
        <v>1530</v>
      </c>
      <c r="F696" s="379" t="s">
        <v>1601</v>
      </c>
      <c r="G696" s="380">
        <v>39814</v>
      </c>
      <c r="H696" s="154" t="s">
        <v>1547</v>
      </c>
      <c r="I696" s="154" t="s">
        <v>177</v>
      </c>
      <c r="J696" s="381" t="s">
        <v>403</v>
      </c>
      <c r="K696" s="161" t="s">
        <v>1663</v>
      </c>
      <c r="L696" s="154" t="s">
        <v>1602</v>
      </c>
      <c r="M696" s="58">
        <v>41654</v>
      </c>
      <c r="N696" s="382">
        <v>5</v>
      </c>
      <c r="O696" s="383">
        <v>1</v>
      </c>
      <c r="P696" s="97" t="s">
        <v>1662</v>
      </c>
      <c r="Q696" s="154" t="s">
        <v>1312</v>
      </c>
      <c r="R696" s="154">
        <v>880</v>
      </c>
      <c r="S696" s="84">
        <v>190</v>
      </c>
      <c r="T696" s="84">
        <v>190</v>
      </c>
      <c r="U696" s="139">
        <v>0</v>
      </c>
      <c r="V696" s="139">
        <v>0</v>
      </c>
      <c r="W696" s="139">
        <v>0</v>
      </c>
      <c r="X696" s="84"/>
    </row>
    <row r="697" spans="1:24" ht="79.2">
      <c r="A697" s="154">
        <v>620</v>
      </c>
      <c r="B697" s="378" t="s">
        <v>1528</v>
      </c>
      <c r="C697" s="364">
        <v>401000007</v>
      </c>
      <c r="D697" s="378" t="s">
        <v>1670</v>
      </c>
      <c r="E697" s="379" t="s">
        <v>1530</v>
      </c>
      <c r="F697" s="379" t="s">
        <v>1671</v>
      </c>
      <c r="G697" s="380">
        <v>39814</v>
      </c>
      <c r="H697" s="154" t="s">
        <v>1547</v>
      </c>
      <c r="I697" s="154" t="s">
        <v>177</v>
      </c>
      <c r="J697" s="381" t="s">
        <v>403</v>
      </c>
      <c r="K697" s="420" t="s">
        <v>1672</v>
      </c>
      <c r="L697" s="154" t="s">
        <v>63</v>
      </c>
      <c r="M697" s="58">
        <v>42235</v>
      </c>
      <c r="N697" s="382">
        <v>4</v>
      </c>
      <c r="O697" s="383">
        <v>8</v>
      </c>
      <c r="P697" s="388" t="s">
        <v>1673</v>
      </c>
      <c r="Q697" s="154" t="s">
        <v>1674</v>
      </c>
      <c r="R697" s="154">
        <v>810</v>
      </c>
      <c r="S697" s="84">
        <v>9604.9</v>
      </c>
      <c r="T697" s="84">
        <v>9604.9</v>
      </c>
      <c r="U697" s="139">
        <v>0</v>
      </c>
      <c r="V697" s="139">
        <v>0</v>
      </c>
      <c r="W697" s="139">
        <v>0</v>
      </c>
      <c r="X697" s="84"/>
    </row>
    <row r="698" spans="1:24" ht="79.2">
      <c r="A698" s="154">
        <v>620</v>
      </c>
      <c r="B698" s="378" t="s">
        <v>1528</v>
      </c>
      <c r="C698" s="364">
        <v>401000007</v>
      </c>
      <c r="D698" s="378" t="s">
        <v>1670</v>
      </c>
      <c r="E698" s="379" t="s">
        <v>1530</v>
      </c>
      <c r="F698" s="379" t="s">
        <v>1671</v>
      </c>
      <c r="G698" s="380">
        <v>39814</v>
      </c>
      <c r="H698" s="154" t="s">
        <v>1547</v>
      </c>
      <c r="I698" s="154" t="s">
        <v>177</v>
      </c>
      <c r="J698" s="418">
        <v>38416</v>
      </c>
      <c r="K698" s="420" t="s">
        <v>1675</v>
      </c>
      <c r="L698" s="154" t="s">
        <v>63</v>
      </c>
      <c r="M698" s="58" t="s">
        <v>1676</v>
      </c>
      <c r="N698" s="382">
        <v>4</v>
      </c>
      <c r="O698" s="383">
        <v>8</v>
      </c>
      <c r="P698" s="154" t="s">
        <v>1677</v>
      </c>
      <c r="Q698" s="154" t="s">
        <v>1678</v>
      </c>
      <c r="R698" s="154">
        <v>810</v>
      </c>
      <c r="S698" s="84">
        <v>22168.37</v>
      </c>
      <c r="T698" s="84">
        <v>22168.37</v>
      </c>
      <c r="U698" s="139">
        <v>0</v>
      </c>
      <c r="V698" s="139">
        <v>0</v>
      </c>
      <c r="W698" s="139">
        <v>0</v>
      </c>
      <c r="X698" s="84"/>
    </row>
    <row r="699" spans="1:24" ht="92.4">
      <c r="A699" s="154">
        <v>620</v>
      </c>
      <c r="B699" s="378" t="s">
        <v>1528</v>
      </c>
      <c r="C699" s="364">
        <v>401000007</v>
      </c>
      <c r="D699" s="378" t="s">
        <v>1670</v>
      </c>
      <c r="E699" s="379" t="s">
        <v>1530</v>
      </c>
      <c r="F699" s="379" t="s">
        <v>1671</v>
      </c>
      <c r="G699" s="380">
        <v>39814</v>
      </c>
      <c r="H699" s="154" t="s">
        <v>1547</v>
      </c>
      <c r="I699" s="154" t="s">
        <v>177</v>
      </c>
      <c r="J699" s="418">
        <v>38416</v>
      </c>
      <c r="K699" s="421" t="s">
        <v>1679</v>
      </c>
      <c r="L699" s="422" t="s">
        <v>63</v>
      </c>
      <c r="M699" s="423">
        <v>42735</v>
      </c>
      <c r="N699" s="382">
        <v>4</v>
      </c>
      <c r="O699" s="383">
        <v>8</v>
      </c>
      <c r="P699" s="154" t="s">
        <v>1677</v>
      </c>
      <c r="Q699" s="154" t="s">
        <v>1678</v>
      </c>
      <c r="R699" s="154">
        <v>812</v>
      </c>
      <c r="S699" s="84">
        <v>0</v>
      </c>
      <c r="T699" s="84">
        <v>0</v>
      </c>
      <c r="U699" s="139">
        <v>24439.200000000001</v>
      </c>
      <c r="V699" s="139">
        <v>21564</v>
      </c>
      <c r="W699" s="139">
        <v>21564</v>
      </c>
      <c r="X699" s="84"/>
    </row>
    <row r="700" spans="1:24" ht="79.2">
      <c r="A700" s="154">
        <v>620</v>
      </c>
      <c r="B700" s="378" t="s">
        <v>1528</v>
      </c>
      <c r="C700" s="364">
        <v>401000007</v>
      </c>
      <c r="D700" s="378" t="s">
        <v>1670</v>
      </c>
      <c r="E700" s="379" t="s">
        <v>1530</v>
      </c>
      <c r="F700" s="379" t="s">
        <v>1671</v>
      </c>
      <c r="G700" s="380">
        <v>39814</v>
      </c>
      <c r="H700" s="154" t="s">
        <v>1547</v>
      </c>
      <c r="I700" s="154" t="s">
        <v>177</v>
      </c>
      <c r="J700" s="134" t="s">
        <v>403</v>
      </c>
      <c r="K700" s="161" t="s">
        <v>1680</v>
      </c>
      <c r="L700" s="154" t="s">
        <v>1681</v>
      </c>
      <c r="M700" s="58">
        <v>41654</v>
      </c>
      <c r="N700" s="382">
        <v>4</v>
      </c>
      <c r="O700" s="383">
        <v>8</v>
      </c>
      <c r="P700" s="154" t="s">
        <v>1682</v>
      </c>
      <c r="Q700" s="154" t="s">
        <v>1683</v>
      </c>
      <c r="R700" s="154">
        <v>244</v>
      </c>
      <c r="S700" s="97">
        <v>281.24</v>
      </c>
      <c r="T700" s="97">
        <f>99.69+181.55</f>
        <v>281.24</v>
      </c>
      <c r="U700" s="139">
        <v>0</v>
      </c>
      <c r="V700" s="139">
        <v>0</v>
      </c>
      <c r="W700" s="139">
        <v>0</v>
      </c>
      <c r="X700" s="84"/>
    </row>
    <row r="701" spans="1:24" ht="79.2">
      <c r="A701" s="154">
        <v>620</v>
      </c>
      <c r="B701" s="378" t="s">
        <v>1528</v>
      </c>
      <c r="C701" s="364">
        <v>401000007</v>
      </c>
      <c r="D701" s="378" t="s">
        <v>1670</v>
      </c>
      <c r="E701" s="379" t="s">
        <v>1530</v>
      </c>
      <c r="F701" s="379" t="s">
        <v>1671</v>
      </c>
      <c r="G701" s="380">
        <v>39814</v>
      </c>
      <c r="H701" s="154" t="s">
        <v>1547</v>
      </c>
      <c r="I701" s="154" t="s">
        <v>177</v>
      </c>
      <c r="J701" s="134" t="s">
        <v>403</v>
      </c>
      <c r="K701" s="161" t="s">
        <v>1684</v>
      </c>
      <c r="L701" s="154" t="s">
        <v>1685</v>
      </c>
      <c r="M701" s="58">
        <v>41654</v>
      </c>
      <c r="N701" s="382">
        <v>4</v>
      </c>
      <c r="O701" s="383">
        <v>8</v>
      </c>
      <c r="P701" s="154" t="s">
        <v>1686</v>
      </c>
      <c r="Q701" s="154" t="s">
        <v>833</v>
      </c>
      <c r="R701" s="154">
        <v>244</v>
      </c>
      <c r="S701" s="84">
        <v>1400</v>
      </c>
      <c r="T701" s="84">
        <v>1400</v>
      </c>
      <c r="U701" s="139">
        <v>0</v>
      </c>
      <c r="V701" s="139">
        <v>0</v>
      </c>
      <c r="W701" s="139">
        <v>0</v>
      </c>
      <c r="X701" s="84"/>
    </row>
    <row r="702" spans="1:24" ht="145.19999999999999">
      <c r="A702" s="154">
        <v>620</v>
      </c>
      <c r="B702" s="378" t="s">
        <v>1528</v>
      </c>
      <c r="C702" s="364">
        <v>401000007</v>
      </c>
      <c r="D702" s="378" t="s">
        <v>1670</v>
      </c>
      <c r="E702" s="410" t="s">
        <v>1530</v>
      </c>
      <c r="F702" s="410" t="s">
        <v>1601</v>
      </c>
      <c r="G702" s="411">
        <v>39814</v>
      </c>
      <c r="H702" s="97" t="s">
        <v>1532</v>
      </c>
      <c r="I702" s="97" t="s">
        <v>177</v>
      </c>
      <c r="J702" s="424" t="s">
        <v>403</v>
      </c>
      <c r="K702" s="425" t="s">
        <v>1687</v>
      </c>
      <c r="L702" s="97" t="s">
        <v>1688</v>
      </c>
      <c r="M702" s="58" t="s">
        <v>1689</v>
      </c>
      <c r="N702" s="394">
        <v>10</v>
      </c>
      <c r="O702" s="383">
        <v>3</v>
      </c>
      <c r="P702" s="154" t="s">
        <v>1690</v>
      </c>
      <c r="Q702" s="154" t="s">
        <v>1691</v>
      </c>
      <c r="R702" s="154">
        <v>810</v>
      </c>
      <c r="S702" s="84">
        <v>36645.410000000003</v>
      </c>
      <c r="T702" s="84">
        <v>36558.239999999998</v>
      </c>
      <c r="U702" s="139">
        <v>0</v>
      </c>
      <c r="V702" s="139">
        <v>0</v>
      </c>
      <c r="W702" s="139">
        <v>0</v>
      </c>
      <c r="X702" s="84"/>
    </row>
    <row r="703" spans="1:24" ht="158.4">
      <c r="A703" s="154">
        <v>620</v>
      </c>
      <c r="B703" s="378" t="s">
        <v>1528</v>
      </c>
      <c r="C703" s="364">
        <v>401000007</v>
      </c>
      <c r="D703" s="378" t="s">
        <v>1670</v>
      </c>
      <c r="E703" s="410" t="s">
        <v>1530</v>
      </c>
      <c r="F703" s="410" t="s">
        <v>1601</v>
      </c>
      <c r="G703" s="411">
        <v>39814</v>
      </c>
      <c r="H703" s="97" t="s">
        <v>1532</v>
      </c>
      <c r="I703" s="97" t="s">
        <v>177</v>
      </c>
      <c r="J703" s="424" t="s">
        <v>403</v>
      </c>
      <c r="K703" s="425" t="s">
        <v>1692</v>
      </c>
      <c r="L703" s="97" t="s">
        <v>1693</v>
      </c>
      <c r="M703" s="58">
        <v>42735</v>
      </c>
      <c r="N703" s="394">
        <v>10</v>
      </c>
      <c r="O703" s="383">
        <v>3</v>
      </c>
      <c r="P703" s="154" t="s">
        <v>1690</v>
      </c>
      <c r="Q703" s="154" t="s">
        <v>1691</v>
      </c>
      <c r="R703" s="154">
        <v>812</v>
      </c>
      <c r="S703" s="84">
        <v>0</v>
      </c>
      <c r="T703" s="84">
        <v>0</v>
      </c>
      <c r="U703" s="139">
        <v>31982.92</v>
      </c>
      <c r="V703" s="139">
        <v>28784.63</v>
      </c>
      <c r="W703" s="139">
        <v>28784.63</v>
      </c>
      <c r="X703" s="84"/>
    </row>
    <row r="704" spans="1:24" ht="79.2">
      <c r="A704" s="154">
        <v>620</v>
      </c>
      <c r="B704" s="378" t="s">
        <v>1528</v>
      </c>
      <c r="C704" s="364">
        <v>401000026</v>
      </c>
      <c r="D704" s="378" t="s">
        <v>1694</v>
      </c>
      <c r="E704" s="426" t="s">
        <v>1695</v>
      </c>
      <c r="F704" s="379" t="s">
        <v>1696</v>
      </c>
      <c r="G704" s="380">
        <v>39814</v>
      </c>
      <c r="H704" s="97" t="s">
        <v>1532</v>
      </c>
      <c r="I704" s="97" t="s">
        <v>177</v>
      </c>
      <c r="J704" s="424" t="s">
        <v>403</v>
      </c>
      <c r="K704" s="161" t="s">
        <v>1545</v>
      </c>
      <c r="L704" s="427" t="s">
        <v>1697</v>
      </c>
      <c r="M704" s="58">
        <v>41654</v>
      </c>
      <c r="N704" s="382">
        <v>5</v>
      </c>
      <c r="O704" s="383">
        <v>3</v>
      </c>
      <c r="P704" s="154" t="s">
        <v>1698</v>
      </c>
      <c r="Q704" s="154" t="s">
        <v>1699</v>
      </c>
      <c r="R704" s="154">
        <v>244</v>
      </c>
      <c r="S704" s="84">
        <v>16623.95</v>
      </c>
      <c r="T704" s="84">
        <v>16207.76</v>
      </c>
      <c r="U704" s="139">
        <v>14087.12</v>
      </c>
      <c r="V704" s="139">
        <v>14107.15</v>
      </c>
      <c r="W704" s="139">
        <v>14107.15</v>
      </c>
      <c r="X704" s="84"/>
    </row>
    <row r="705" spans="1:24" ht="79.2">
      <c r="A705" s="154">
        <v>620</v>
      </c>
      <c r="B705" s="378" t="s">
        <v>1528</v>
      </c>
      <c r="C705" s="364">
        <v>401000026</v>
      </c>
      <c r="D705" s="378" t="s">
        <v>1694</v>
      </c>
      <c r="E705" s="379" t="s">
        <v>1530</v>
      </c>
      <c r="F705" s="379" t="s">
        <v>1696</v>
      </c>
      <c r="G705" s="380">
        <v>39814</v>
      </c>
      <c r="H705" s="97" t="s">
        <v>1532</v>
      </c>
      <c r="I705" s="97" t="s">
        <v>177</v>
      </c>
      <c r="J705" s="424" t="s">
        <v>403</v>
      </c>
      <c r="K705" s="168" t="s">
        <v>1700</v>
      </c>
      <c r="L705" s="97" t="s">
        <v>1701</v>
      </c>
      <c r="M705" s="58" t="s">
        <v>1702</v>
      </c>
      <c r="N705" s="382">
        <v>5</v>
      </c>
      <c r="O705" s="383">
        <v>3</v>
      </c>
      <c r="P705" s="154" t="s">
        <v>1698</v>
      </c>
      <c r="Q705" s="154" t="s">
        <v>1699</v>
      </c>
      <c r="R705" s="154">
        <v>414</v>
      </c>
      <c r="S705" s="84">
        <v>0</v>
      </c>
      <c r="T705" s="84">
        <v>0</v>
      </c>
      <c r="U705" s="139">
        <v>10000</v>
      </c>
      <c r="V705" s="139">
        <v>0</v>
      </c>
      <c r="W705" s="139">
        <v>0</v>
      </c>
      <c r="X705" s="84"/>
    </row>
    <row r="706" spans="1:24" ht="79.2">
      <c r="A706" s="154">
        <v>620</v>
      </c>
      <c r="B706" s="378" t="s">
        <v>1528</v>
      </c>
      <c r="C706" s="364">
        <v>401000026</v>
      </c>
      <c r="D706" s="378" t="s">
        <v>1694</v>
      </c>
      <c r="E706" s="379" t="s">
        <v>1530</v>
      </c>
      <c r="F706" s="379" t="s">
        <v>1696</v>
      </c>
      <c r="G706" s="380">
        <v>39814</v>
      </c>
      <c r="H706" s="97" t="s">
        <v>1532</v>
      </c>
      <c r="I706" s="97" t="s">
        <v>177</v>
      </c>
      <c r="J706" s="424" t="s">
        <v>403</v>
      </c>
      <c r="K706" s="168" t="s">
        <v>1703</v>
      </c>
      <c r="L706" s="97" t="s">
        <v>63</v>
      </c>
      <c r="M706" s="321">
        <v>42116</v>
      </c>
      <c r="N706" s="394">
        <v>10</v>
      </c>
      <c r="O706" s="383">
        <v>3</v>
      </c>
      <c r="P706" s="154" t="s">
        <v>1704</v>
      </c>
      <c r="Q706" s="154" t="s">
        <v>1705</v>
      </c>
      <c r="R706" s="154">
        <v>810</v>
      </c>
      <c r="S706" s="84">
        <v>2757.2</v>
      </c>
      <c r="T706" s="84">
        <v>2669.17</v>
      </c>
      <c r="U706" s="139">
        <v>0</v>
      </c>
      <c r="V706" s="139">
        <v>0</v>
      </c>
      <c r="W706" s="139">
        <v>0</v>
      </c>
      <c r="X706" s="84"/>
    </row>
    <row r="707" spans="1:24" ht="79.2">
      <c r="A707" s="154">
        <v>620</v>
      </c>
      <c r="B707" s="378" t="s">
        <v>1528</v>
      </c>
      <c r="C707" s="364">
        <v>401000026</v>
      </c>
      <c r="D707" s="378" t="s">
        <v>1694</v>
      </c>
      <c r="E707" s="379" t="s">
        <v>1530</v>
      </c>
      <c r="F707" s="379" t="s">
        <v>1696</v>
      </c>
      <c r="G707" s="380">
        <v>39814</v>
      </c>
      <c r="H707" s="97" t="s">
        <v>1532</v>
      </c>
      <c r="I707" s="97" t="s">
        <v>177</v>
      </c>
      <c r="J707" s="424" t="s">
        <v>403</v>
      </c>
      <c r="K707" s="168" t="s">
        <v>1703</v>
      </c>
      <c r="L707" s="97" t="s">
        <v>63</v>
      </c>
      <c r="M707" s="321">
        <v>42116</v>
      </c>
      <c r="N707" s="394">
        <v>10</v>
      </c>
      <c r="O707" s="383">
        <v>3</v>
      </c>
      <c r="P707" s="154" t="s">
        <v>1704</v>
      </c>
      <c r="Q707" s="154" t="s">
        <v>1705</v>
      </c>
      <c r="R707" s="154">
        <v>811</v>
      </c>
      <c r="S707" s="84">
        <v>0</v>
      </c>
      <c r="T707" s="84">
        <v>0</v>
      </c>
      <c r="U707" s="139">
        <v>2757</v>
      </c>
      <c r="V707" s="139">
        <v>2109.2600000000002</v>
      </c>
      <c r="W707" s="139">
        <v>2109.2600000000002</v>
      </c>
      <c r="X707" s="84"/>
    </row>
    <row r="708" spans="1:24" ht="250.8">
      <c r="A708" s="154">
        <v>620</v>
      </c>
      <c r="B708" s="378" t="s">
        <v>1528</v>
      </c>
      <c r="C708" s="364">
        <v>401000028</v>
      </c>
      <c r="D708" s="378" t="s">
        <v>893</v>
      </c>
      <c r="E708" s="379" t="s">
        <v>1530</v>
      </c>
      <c r="F708" s="379" t="s">
        <v>894</v>
      </c>
      <c r="G708" s="380">
        <v>39814</v>
      </c>
      <c r="H708" s="97" t="s">
        <v>1532</v>
      </c>
      <c r="I708" s="97" t="s">
        <v>177</v>
      </c>
      <c r="J708" s="424" t="s">
        <v>403</v>
      </c>
      <c r="K708" s="168" t="s">
        <v>1706</v>
      </c>
      <c r="L708" s="427" t="s">
        <v>1707</v>
      </c>
      <c r="M708" s="58">
        <v>41079</v>
      </c>
      <c r="N708" s="382">
        <v>5</v>
      </c>
      <c r="O708" s="383">
        <v>3</v>
      </c>
      <c r="P708" s="154" t="s">
        <v>896</v>
      </c>
      <c r="Q708" s="154" t="s">
        <v>897</v>
      </c>
      <c r="R708" s="154">
        <v>244</v>
      </c>
      <c r="S708" s="84">
        <v>26068.18</v>
      </c>
      <c r="T708" s="84">
        <v>25298.98</v>
      </c>
      <c r="U708" s="139">
        <f>21562.67-1607.64</f>
        <v>19955.03</v>
      </c>
      <c r="V708" s="139">
        <v>19255.34</v>
      </c>
      <c r="W708" s="139">
        <v>19255.34</v>
      </c>
      <c r="X708" s="84"/>
    </row>
    <row r="709" spans="1:24" ht="250.8">
      <c r="A709" s="154">
        <v>620</v>
      </c>
      <c r="B709" s="378" t="s">
        <v>1528</v>
      </c>
      <c r="C709" s="364">
        <v>401000028</v>
      </c>
      <c r="D709" s="378" t="s">
        <v>893</v>
      </c>
      <c r="E709" s="379" t="s">
        <v>1530</v>
      </c>
      <c r="F709" s="379" t="s">
        <v>894</v>
      </c>
      <c r="G709" s="380">
        <v>39814</v>
      </c>
      <c r="H709" s="97" t="s">
        <v>1532</v>
      </c>
      <c r="I709" s="97" t="s">
        <v>177</v>
      </c>
      <c r="J709" s="424" t="s">
        <v>403</v>
      </c>
      <c r="K709" s="168" t="s">
        <v>1706</v>
      </c>
      <c r="L709" s="427" t="s">
        <v>1708</v>
      </c>
      <c r="M709" s="58">
        <v>41079</v>
      </c>
      <c r="N709" s="382">
        <v>5</v>
      </c>
      <c r="O709" s="383">
        <v>3</v>
      </c>
      <c r="P709" s="154" t="s">
        <v>896</v>
      </c>
      <c r="Q709" s="154" t="s">
        <v>897</v>
      </c>
      <c r="R709" s="154">
        <v>414</v>
      </c>
      <c r="S709" s="84">
        <v>0</v>
      </c>
      <c r="T709" s="84">
        <v>0</v>
      </c>
      <c r="U709" s="139">
        <v>1607.64</v>
      </c>
      <c r="V709" s="139">
        <v>0</v>
      </c>
      <c r="W709" s="139">
        <v>0</v>
      </c>
      <c r="X709" s="84"/>
    </row>
    <row r="710" spans="1:24" ht="250.8">
      <c r="A710" s="154">
        <v>620</v>
      </c>
      <c r="B710" s="378" t="s">
        <v>1528</v>
      </c>
      <c r="C710" s="364">
        <v>401000028</v>
      </c>
      <c r="D710" s="378" t="s">
        <v>893</v>
      </c>
      <c r="E710" s="379" t="s">
        <v>1530</v>
      </c>
      <c r="F710" s="379" t="s">
        <v>894</v>
      </c>
      <c r="G710" s="380">
        <v>39814</v>
      </c>
      <c r="H710" s="97" t="s">
        <v>1532</v>
      </c>
      <c r="I710" s="97" t="s">
        <v>177</v>
      </c>
      <c r="J710" s="424" t="s">
        <v>403</v>
      </c>
      <c r="K710" s="161" t="s">
        <v>1545</v>
      </c>
      <c r="L710" s="97" t="s">
        <v>1709</v>
      </c>
      <c r="M710" s="58">
        <v>41654</v>
      </c>
      <c r="N710" s="382">
        <v>5</v>
      </c>
      <c r="O710" s="383">
        <v>3</v>
      </c>
      <c r="P710" s="154" t="s">
        <v>896</v>
      </c>
      <c r="Q710" s="154" t="s">
        <v>897</v>
      </c>
      <c r="R710" s="154">
        <v>880</v>
      </c>
      <c r="S710" s="84">
        <v>200</v>
      </c>
      <c r="T710" s="84">
        <v>200</v>
      </c>
      <c r="U710" s="139">
        <v>0</v>
      </c>
      <c r="V710" s="139">
        <v>150</v>
      </c>
      <c r="W710" s="139">
        <v>150</v>
      </c>
      <c r="X710" s="84"/>
    </row>
    <row r="711" spans="1:24" ht="250.8">
      <c r="A711" s="154">
        <v>620</v>
      </c>
      <c r="B711" s="378" t="s">
        <v>1528</v>
      </c>
      <c r="C711" s="364">
        <v>401000028</v>
      </c>
      <c r="D711" s="378" t="s">
        <v>893</v>
      </c>
      <c r="E711" s="379" t="s">
        <v>1530</v>
      </c>
      <c r="F711" s="379" t="s">
        <v>894</v>
      </c>
      <c r="G711" s="380">
        <v>39814</v>
      </c>
      <c r="H711" s="154" t="s">
        <v>1710</v>
      </c>
      <c r="I711" s="154" t="s">
        <v>177</v>
      </c>
      <c r="J711" s="134" t="s">
        <v>403</v>
      </c>
      <c r="K711" s="168" t="s">
        <v>1706</v>
      </c>
      <c r="L711" s="97" t="s">
        <v>1711</v>
      </c>
      <c r="M711" s="58">
        <v>41079</v>
      </c>
      <c r="N711" s="382">
        <v>5</v>
      </c>
      <c r="O711" s="383">
        <v>3</v>
      </c>
      <c r="P711" s="154" t="s">
        <v>1712</v>
      </c>
      <c r="Q711" s="154" t="s">
        <v>1347</v>
      </c>
      <c r="R711" s="154">
        <v>244</v>
      </c>
      <c r="S711" s="84">
        <v>40563.019999999997</v>
      </c>
      <c r="T711" s="84">
        <v>37957.019999999997</v>
      </c>
      <c r="U711" s="139">
        <f>25550</f>
        <v>25550</v>
      </c>
      <c r="V711" s="139">
        <v>42159.69</v>
      </c>
      <c r="W711" s="139">
        <v>42159.69</v>
      </c>
      <c r="X711" s="84"/>
    </row>
    <row r="712" spans="1:24" ht="250.8">
      <c r="A712" s="154">
        <v>620</v>
      </c>
      <c r="B712" s="378" t="s">
        <v>1528</v>
      </c>
      <c r="C712" s="364">
        <v>401000028</v>
      </c>
      <c r="D712" s="378" t="s">
        <v>893</v>
      </c>
      <c r="E712" s="379" t="s">
        <v>1530</v>
      </c>
      <c r="F712" s="379" t="s">
        <v>894</v>
      </c>
      <c r="G712" s="380">
        <v>39814</v>
      </c>
      <c r="H712" s="154" t="s">
        <v>1532</v>
      </c>
      <c r="I712" s="154" t="s">
        <v>177</v>
      </c>
      <c r="J712" s="134" t="s">
        <v>403</v>
      </c>
      <c r="K712" s="168" t="s">
        <v>1706</v>
      </c>
      <c r="L712" s="97" t="s">
        <v>1711</v>
      </c>
      <c r="M712" s="58">
        <v>41079</v>
      </c>
      <c r="N712" s="382">
        <v>5</v>
      </c>
      <c r="O712" s="383">
        <v>3</v>
      </c>
      <c r="P712" s="154" t="s">
        <v>1712</v>
      </c>
      <c r="Q712" s="154" t="s">
        <v>1347</v>
      </c>
      <c r="R712" s="154">
        <v>414</v>
      </c>
      <c r="S712" s="84">
        <v>8911.630000000001</v>
      </c>
      <c r="T712" s="84">
        <f>719.46+8192.17</f>
        <v>8911.630000000001</v>
      </c>
      <c r="U712" s="139">
        <v>0</v>
      </c>
      <c r="V712" s="139">
        <v>0</v>
      </c>
      <c r="W712" s="139">
        <v>0</v>
      </c>
      <c r="X712" s="84"/>
    </row>
    <row r="713" spans="1:24" ht="250.8">
      <c r="A713" s="154">
        <v>620</v>
      </c>
      <c r="B713" s="378" t="s">
        <v>1528</v>
      </c>
      <c r="C713" s="364">
        <v>401000028</v>
      </c>
      <c r="D713" s="378" t="s">
        <v>893</v>
      </c>
      <c r="E713" s="379" t="s">
        <v>1530</v>
      </c>
      <c r="F713" s="379" t="s">
        <v>894</v>
      </c>
      <c r="G713" s="380">
        <v>39814</v>
      </c>
      <c r="H713" s="154" t="s">
        <v>1532</v>
      </c>
      <c r="I713" s="154" t="s">
        <v>177</v>
      </c>
      <c r="J713" s="134" t="s">
        <v>403</v>
      </c>
      <c r="K713" s="420" t="s">
        <v>1713</v>
      </c>
      <c r="L713" s="154" t="s">
        <v>1714</v>
      </c>
      <c r="M713" s="58">
        <v>42186</v>
      </c>
      <c r="N713" s="382">
        <v>5</v>
      </c>
      <c r="O713" s="383">
        <v>3</v>
      </c>
      <c r="P713" s="154" t="s">
        <v>1715</v>
      </c>
      <c r="Q713" s="154" t="s">
        <v>1716</v>
      </c>
      <c r="R713" s="154">
        <v>630</v>
      </c>
      <c r="S713" s="84">
        <v>250</v>
      </c>
      <c r="T713" s="84">
        <v>250</v>
      </c>
      <c r="U713" s="139">
        <v>0</v>
      </c>
      <c r="V713" s="139">
        <v>0</v>
      </c>
      <c r="W713" s="139">
        <v>0</v>
      </c>
      <c r="X713" s="84"/>
    </row>
    <row r="714" spans="1:24" ht="250.8">
      <c r="A714" s="154">
        <v>620</v>
      </c>
      <c r="B714" s="378" t="s">
        <v>1528</v>
      </c>
      <c r="C714" s="364">
        <v>401000028</v>
      </c>
      <c r="D714" s="378" t="s">
        <v>893</v>
      </c>
      <c r="E714" s="379" t="s">
        <v>1717</v>
      </c>
      <c r="F714" s="379" t="s">
        <v>894</v>
      </c>
      <c r="G714" s="380">
        <v>39814</v>
      </c>
      <c r="H714" s="154" t="s">
        <v>1718</v>
      </c>
      <c r="I714" s="154" t="s">
        <v>1719</v>
      </c>
      <c r="J714" s="414" t="s">
        <v>1720</v>
      </c>
      <c r="K714" s="168" t="s">
        <v>1721</v>
      </c>
      <c r="L714" s="97" t="s">
        <v>1722</v>
      </c>
      <c r="M714" s="321">
        <v>42110</v>
      </c>
      <c r="N714" s="382">
        <v>5</v>
      </c>
      <c r="O714" s="383">
        <v>5</v>
      </c>
      <c r="P714" s="154" t="s">
        <v>1723</v>
      </c>
      <c r="Q714" s="422" t="s">
        <v>1724</v>
      </c>
      <c r="R714" s="154">
        <v>244</v>
      </c>
      <c r="S714" s="97">
        <v>60.66</v>
      </c>
      <c r="T714" s="95">
        <v>45</v>
      </c>
      <c r="U714" s="154">
        <v>0</v>
      </c>
      <c r="V714" s="154">
        <v>0</v>
      </c>
      <c r="W714" s="154">
        <v>0</v>
      </c>
      <c r="X714" s="84"/>
    </row>
    <row r="715" spans="1:24" ht="250.8">
      <c r="A715" s="154">
        <v>620</v>
      </c>
      <c r="B715" s="378" t="s">
        <v>1528</v>
      </c>
      <c r="C715" s="364">
        <v>401000028</v>
      </c>
      <c r="D715" s="378" t="s">
        <v>893</v>
      </c>
      <c r="E715" s="379" t="s">
        <v>1725</v>
      </c>
      <c r="F715" s="379" t="s">
        <v>894</v>
      </c>
      <c r="G715" s="414" t="s">
        <v>1726</v>
      </c>
      <c r="H715" s="154" t="s">
        <v>1532</v>
      </c>
      <c r="I715" s="154" t="s">
        <v>177</v>
      </c>
      <c r="J715" s="134" t="s">
        <v>403</v>
      </c>
      <c r="K715" s="161" t="s">
        <v>1545</v>
      </c>
      <c r="L715" s="427" t="s">
        <v>1727</v>
      </c>
      <c r="M715" s="58">
        <v>41654</v>
      </c>
      <c r="N715" s="382">
        <v>4</v>
      </c>
      <c r="O715" s="383">
        <v>8</v>
      </c>
      <c r="P715" s="154" t="s">
        <v>1728</v>
      </c>
      <c r="Q715" s="154" t="s">
        <v>831</v>
      </c>
      <c r="R715" s="154">
        <v>244</v>
      </c>
      <c r="S715" s="84">
        <v>600</v>
      </c>
      <c r="T715" s="84">
        <v>600</v>
      </c>
      <c r="U715" s="390"/>
      <c r="V715" s="390"/>
      <c r="W715" s="390"/>
      <c r="X715" s="84"/>
    </row>
    <row r="716" spans="1:24" ht="250.8">
      <c r="A716" s="154">
        <v>620</v>
      </c>
      <c r="B716" s="378" t="s">
        <v>1528</v>
      </c>
      <c r="C716" s="364">
        <v>401000028</v>
      </c>
      <c r="D716" s="378" t="s">
        <v>893</v>
      </c>
      <c r="E716" s="379" t="s">
        <v>1530</v>
      </c>
      <c r="F716" s="379" t="s">
        <v>1729</v>
      </c>
      <c r="G716" s="380">
        <v>39814</v>
      </c>
      <c r="H716" s="154" t="s">
        <v>1532</v>
      </c>
      <c r="I716" s="154" t="s">
        <v>177</v>
      </c>
      <c r="J716" s="134" t="s">
        <v>403</v>
      </c>
      <c r="K716" s="168" t="s">
        <v>1706</v>
      </c>
      <c r="L716" s="154" t="s">
        <v>1730</v>
      </c>
      <c r="M716" s="58">
        <v>41079</v>
      </c>
      <c r="N716" s="382">
        <v>5</v>
      </c>
      <c r="O716" s="383">
        <v>3</v>
      </c>
      <c r="P716" s="154" t="s">
        <v>1731</v>
      </c>
      <c r="Q716" s="154" t="s">
        <v>1732</v>
      </c>
      <c r="R716" s="154">
        <v>244</v>
      </c>
      <c r="S716" s="84">
        <v>118717.64</v>
      </c>
      <c r="T716" s="84">
        <v>118026.98</v>
      </c>
      <c r="U716" s="139">
        <v>103864.48</v>
      </c>
      <c r="V716" s="139">
        <v>100112.62</v>
      </c>
      <c r="W716" s="139">
        <v>100112.62</v>
      </c>
      <c r="X716" s="84"/>
    </row>
    <row r="717" spans="1:24" ht="250.8">
      <c r="A717" s="154">
        <v>620</v>
      </c>
      <c r="B717" s="378" t="s">
        <v>1528</v>
      </c>
      <c r="C717" s="364">
        <v>401000028</v>
      </c>
      <c r="D717" s="378" t="s">
        <v>893</v>
      </c>
      <c r="E717" s="379" t="s">
        <v>1530</v>
      </c>
      <c r="F717" s="379" t="s">
        <v>1729</v>
      </c>
      <c r="G717" s="380">
        <v>39814</v>
      </c>
      <c r="H717" s="154" t="s">
        <v>1532</v>
      </c>
      <c r="I717" s="154" t="s">
        <v>177</v>
      </c>
      <c r="J717" s="134" t="s">
        <v>403</v>
      </c>
      <c r="K717" s="168" t="s">
        <v>1706</v>
      </c>
      <c r="L717" s="154" t="s">
        <v>1733</v>
      </c>
      <c r="M717" s="58">
        <v>41079</v>
      </c>
      <c r="N717" s="382">
        <v>5</v>
      </c>
      <c r="O717" s="383">
        <v>3</v>
      </c>
      <c r="P717" s="154" t="s">
        <v>1731</v>
      </c>
      <c r="Q717" s="154" t="s">
        <v>1732</v>
      </c>
      <c r="R717" s="154">
        <v>414</v>
      </c>
      <c r="S717" s="84">
        <v>5535.18</v>
      </c>
      <c r="T717" s="84">
        <v>5389.24</v>
      </c>
      <c r="U717" s="139">
        <v>0</v>
      </c>
      <c r="V717" s="139">
        <v>0</v>
      </c>
      <c r="W717" s="139">
        <v>0</v>
      </c>
      <c r="X717" s="84"/>
    </row>
    <row r="718" spans="1:24" ht="250.8">
      <c r="A718" s="154">
        <v>620</v>
      </c>
      <c r="B718" s="378" t="s">
        <v>1528</v>
      </c>
      <c r="C718" s="364">
        <v>401000028</v>
      </c>
      <c r="D718" s="378" t="s">
        <v>893</v>
      </c>
      <c r="E718" s="379" t="s">
        <v>1530</v>
      </c>
      <c r="F718" s="379" t="s">
        <v>1729</v>
      </c>
      <c r="G718" s="380">
        <v>39814</v>
      </c>
      <c r="H718" s="154" t="s">
        <v>1532</v>
      </c>
      <c r="I718" s="154" t="s">
        <v>177</v>
      </c>
      <c r="J718" s="134" t="s">
        <v>403</v>
      </c>
      <c r="K718" s="168" t="s">
        <v>1706</v>
      </c>
      <c r="L718" s="154" t="s">
        <v>1733</v>
      </c>
      <c r="M718" s="58">
        <v>41079</v>
      </c>
      <c r="N718" s="382">
        <v>5</v>
      </c>
      <c r="O718" s="383">
        <v>3</v>
      </c>
      <c r="P718" s="154" t="s">
        <v>1731</v>
      </c>
      <c r="Q718" s="154" t="s">
        <v>1732</v>
      </c>
      <c r="R718" s="154">
        <v>244</v>
      </c>
      <c r="S718" s="84">
        <v>0</v>
      </c>
      <c r="T718" s="84">
        <v>0</v>
      </c>
      <c r="U718" s="139">
        <v>5940</v>
      </c>
      <c r="V718" s="139">
        <v>5380</v>
      </c>
      <c r="W718" s="139">
        <v>5380</v>
      </c>
      <c r="X718" s="84"/>
    </row>
    <row r="719" spans="1:24" ht="250.8">
      <c r="A719" s="97">
        <v>620</v>
      </c>
      <c r="B719" s="378" t="s">
        <v>1528</v>
      </c>
      <c r="C719" s="364">
        <v>401000028</v>
      </c>
      <c r="D719" s="378" t="s">
        <v>893</v>
      </c>
      <c r="E719" s="428" t="s">
        <v>1734</v>
      </c>
      <c r="F719" s="379" t="s">
        <v>1735</v>
      </c>
      <c r="G719" s="154" t="s">
        <v>1736</v>
      </c>
      <c r="H719" s="154" t="s">
        <v>1737</v>
      </c>
      <c r="I719" s="97" t="s">
        <v>177</v>
      </c>
      <c r="J719" s="134" t="s">
        <v>403</v>
      </c>
      <c r="K719" s="234" t="s">
        <v>1738</v>
      </c>
      <c r="L719" s="154" t="s">
        <v>1739</v>
      </c>
      <c r="M719" s="58">
        <v>40675</v>
      </c>
      <c r="N719" s="382">
        <v>4</v>
      </c>
      <c r="O719" s="383">
        <v>7</v>
      </c>
      <c r="P719" s="97" t="s">
        <v>1740</v>
      </c>
      <c r="Q719" s="97" t="s">
        <v>1741</v>
      </c>
      <c r="R719" s="97">
        <v>611</v>
      </c>
      <c r="S719" s="84">
        <v>11973.19</v>
      </c>
      <c r="T719" s="84">
        <v>11973.19</v>
      </c>
      <c r="U719" s="139">
        <v>11976.36</v>
      </c>
      <c r="V719" s="139">
        <v>11978.97</v>
      </c>
      <c r="W719" s="139">
        <v>11978.97</v>
      </c>
      <c r="X719" s="84"/>
    </row>
    <row r="720" spans="1:24" ht="250.8">
      <c r="A720" s="154">
        <v>620</v>
      </c>
      <c r="B720" s="378" t="s">
        <v>1528</v>
      </c>
      <c r="C720" s="364">
        <v>401000028</v>
      </c>
      <c r="D720" s="378" t="s">
        <v>893</v>
      </c>
      <c r="E720" s="379" t="s">
        <v>1742</v>
      </c>
      <c r="F720" s="379" t="s">
        <v>1743</v>
      </c>
      <c r="G720" s="154" t="s">
        <v>1736</v>
      </c>
      <c r="H720" s="154" t="s">
        <v>1737</v>
      </c>
      <c r="I720" s="97" t="s">
        <v>177</v>
      </c>
      <c r="J720" s="134" t="s">
        <v>403</v>
      </c>
      <c r="K720" s="234" t="s">
        <v>1738</v>
      </c>
      <c r="L720" s="154" t="s">
        <v>1744</v>
      </c>
      <c r="M720" s="58">
        <v>40675</v>
      </c>
      <c r="N720" s="382">
        <v>4</v>
      </c>
      <c r="O720" s="383">
        <v>7</v>
      </c>
      <c r="P720" s="97" t="s">
        <v>1740</v>
      </c>
      <c r="Q720" s="97" t="s">
        <v>1741</v>
      </c>
      <c r="R720" s="97">
        <v>612</v>
      </c>
      <c r="S720" s="84">
        <v>550</v>
      </c>
      <c r="T720" s="84">
        <v>547.03</v>
      </c>
      <c r="U720" s="139">
        <v>550</v>
      </c>
      <c r="V720" s="139">
        <v>550</v>
      </c>
      <c r="W720" s="139">
        <v>550</v>
      </c>
      <c r="X720" s="84"/>
    </row>
    <row r="721" spans="1:24" ht="250.8">
      <c r="A721" s="154">
        <v>620</v>
      </c>
      <c r="B721" s="378" t="s">
        <v>1528</v>
      </c>
      <c r="C721" s="364">
        <v>401000028</v>
      </c>
      <c r="D721" s="378" t="s">
        <v>893</v>
      </c>
      <c r="E721" s="379" t="s">
        <v>1734</v>
      </c>
      <c r="F721" s="379" t="s">
        <v>1745</v>
      </c>
      <c r="G721" s="154" t="s">
        <v>1736</v>
      </c>
      <c r="H721" s="154" t="s">
        <v>1737</v>
      </c>
      <c r="I721" s="97" t="s">
        <v>177</v>
      </c>
      <c r="J721" s="134" t="s">
        <v>403</v>
      </c>
      <c r="K721" s="234" t="s">
        <v>1738</v>
      </c>
      <c r="L721" s="154" t="s">
        <v>1744</v>
      </c>
      <c r="M721" s="58">
        <v>40675</v>
      </c>
      <c r="N721" s="382">
        <v>4</v>
      </c>
      <c r="O721" s="383">
        <v>7</v>
      </c>
      <c r="P721" s="97" t="s">
        <v>1746</v>
      </c>
      <c r="Q721" s="97" t="s">
        <v>515</v>
      </c>
      <c r="R721" s="97">
        <v>611</v>
      </c>
      <c r="S721" s="84">
        <v>20.25</v>
      </c>
      <c r="T721" s="84">
        <v>20.25</v>
      </c>
      <c r="U721" s="139">
        <v>0</v>
      </c>
      <c r="V721" s="139">
        <v>0</v>
      </c>
      <c r="W721" s="139">
        <v>0</v>
      </c>
      <c r="X721" s="84"/>
    </row>
    <row r="722" spans="1:24" ht="132">
      <c r="A722" s="154">
        <v>620</v>
      </c>
      <c r="B722" s="378" t="s">
        <v>1528</v>
      </c>
      <c r="C722" s="429">
        <v>401000039</v>
      </c>
      <c r="D722" s="430" t="s">
        <v>1747</v>
      </c>
      <c r="E722" s="234" t="s">
        <v>1748</v>
      </c>
      <c r="F722" s="431" t="s">
        <v>1749</v>
      </c>
      <c r="G722" s="432" t="s">
        <v>1750</v>
      </c>
      <c r="H722" s="154" t="s">
        <v>1737</v>
      </c>
      <c r="I722" s="97" t="s">
        <v>177</v>
      </c>
      <c r="J722" s="134" t="s">
        <v>403</v>
      </c>
      <c r="K722" s="234" t="s">
        <v>1738</v>
      </c>
      <c r="L722" s="154" t="s">
        <v>1744</v>
      </c>
      <c r="M722" s="58">
        <v>40675</v>
      </c>
      <c r="N722" s="382">
        <v>5</v>
      </c>
      <c r="O722" s="383">
        <v>3</v>
      </c>
      <c r="P722" s="97" t="s">
        <v>1751</v>
      </c>
      <c r="Q722" s="97" t="s">
        <v>1741</v>
      </c>
      <c r="R722" s="154">
        <v>611</v>
      </c>
      <c r="S722" s="84">
        <v>11210.41</v>
      </c>
      <c r="T722" s="84">
        <v>11210.41</v>
      </c>
      <c r="U722" s="139">
        <v>10982.05</v>
      </c>
      <c r="V722" s="139">
        <v>10984.23</v>
      </c>
      <c r="W722" s="139">
        <v>10984.23</v>
      </c>
      <c r="X722" s="84"/>
    </row>
    <row r="723" spans="1:24" ht="79.2">
      <c r="A723" s="154">
        <v>620</v>
      </c>
      <c r="B723" s="378" t="s">
        <v>1528</v>
      </c>
      <c r="C723" s="429">
        <v>401000041</v>
      </c>
      <c r="D723" s="430" t="s">
        <v>1752</v>
      </c>
      <c r="E723" s="379" t="s">
        <v>1530</v>
      </c>
      <c r="F723" s="379" t="s">
        <v>1753</v>
      </c>
      <c r="G723" s="380">
        <v>39814</v>
      </c>
      <c r="H723" s="154" t="s">
        <v>1532</v>
      </c>
      <c r="I723" s="154" t="s">
        <v>177</v>
      </c>
      <c r="J723" s="134" t="s">
        <v>403</v>
      </c>
      <c r="K723" s="433" t="s">
        <v>1545</v>
      </c>
      <c r="L723" s="427" t="s">
        <v>1754</v>
      </c>
      <c r="M723" s="58">
        <v>41654</v>
      </c>
      <c r="N723" s="382">
        <v>5</v>
      </c>
      <c r="O723" s="383">
        <v>5</v>
      </c>
      <c r="P723" s="154" t="s">
        <v>1755</v>
      </c>
      <c r="Q723" s="154" t="s">
        <v>158</v>
      </c>
      <c r="R723" s="154">
        <v>244</v>
      </c>
      <c r="S723" s="84">
        <v>0</v>
      </c>
      <c r="T723" s="84">
        <v>0</v>
      </c>
      <c r="U723" s="139">
        <v>0</v>
      </c>
      <c r="V723" s="139">
        <v>0</v>
      </c>
      <c r="W723" s="139">
        <v>0</v>
      </c>
      <c r="X723" s="84"/>
    </row>
    <row r="724" spans="1:24" ht="92.4">
      <c r="A724" s="154">
        <v>620</v>
      </c>
      <c r="B724" s="378" t="s">
        <v>1528</v>
      </c>
      <c r="C724" s="434" t="s">
        <v>54</v>
      </c>
      <c r="D724" s="378" t="s">
        <v>197</v>
      </c>
      <c r="E724" s="379" t="s">
        <v>1530</v>
      </c>
      <c r="F724" s="379" t="s">
        <v>1756</v>
      </c>
      <c r="G724" s="380">
        <v>39814</v>
      </c>
      <c r="H724" s="435" t="s">
        <v>1757</v>
      </c>
      <c r="I724" s="154" t="s">
        <v>1758</v>
      </c>
      <c r="J724" s="436" t="s">
        <v>1759</v>
      </c>
      <c r="K724" s="161" t="s">
        <v>1760</v>
      </c>
      <c r="L724" s="154" t="s">
        <v>1761</v>
      </c>
      <c r="M724" s="58" t="s">
        <v>1555</v>
      </c>
      <c r="N724" s="382">
        <v>4</v>
      </c>
      <c r="O724" s="383">
        <v>9</v>
      </c>
      <c r="P724" s="154" t="s">
        <v>1762</v>
      </c>
      <c r="Q724" s="154" t="s">
        <v>1763</v>
      </c>
      <c r="R724" s="154">
        <v>244</v>
      </c>
      <c r="S724" s="84">
        <v>0</v>
      </c>
      <c r="T724" s="84">
        <v>0</v>
      </c>
      <c r="U724" s="139">
        <v>40000</v>
      </c>
      <c r="V724" s="139">
        <v>17586.29</v>
      </c>
      <c r="W724" s="139">
        <v>17586.29</v>
      </c>
      <c r="X724" s="84"/>
    </row>
    <row r="725" spans="1:24" ht="132">
      <c r="A725" s="154">
        <v>620</v>
      </c>
      <c r="B725" s="378" t="s">
        <v>1528</v>
      </c>
      <c r="C725" s="434" t="s">
        <v>54</v>
      </c>
      <c r="D725" s="378" t="s">
        <v>197</v>
      </c>
      <c r="E725" s="379" t="s">
        <v>1530</v>
      </c>
      <c r="F725" s="379" t="s">
        <v>1756</v>
      </c>
      <c r="G725" s="380">
        <v>39814</v>
      </c>
      <c r="H725" s="154" t="s">
        <v>1764</v>
      </c>
      <c r="I725" s="154" t="s">
        <v>1765</v>
      </c>
      <c r="J725" s="154" t="s">
        <v>1766</v>
      </c>
      <c r="K725" s="161" t="s">
        <v>1767</v>
      </c>
      <c r="L725" s="154" t="s">
        <v>1768</v>
      </c>
      <c r="M725" s="58" t="s">
        <v>1555</v>
      </c>
      <c r="N725" s="382">
        <v>4</v>
      </c>
      <c r="O725" s="383">
        <v>9</v>
      </c>
      <c r="P725" s="154" t="s">
        <v>1769</v>
      </c>
      <c r="Q725" s="154" t="s">
        <v>1770</v>
      </c>
      <c r="R725" s="154">
        <v>244</v>
      </c>
      <c r="S725" s="84">
        <v>3302.7</v>
      </c>
      <c r="T725" s="84">
        <v>3302.7</v>
      </c>
      <c r="U725" s="139">
        <v>0</v>
      </c>
      <c r="V725" s="139">
        <v>0</v>
      </c>
      <c r="W725" s="139">
        <v>0</v>
      </c>
      <c r="X725" s="84"/>
    </row>
    <row r="726" spans="1:24" ht="92.4">
      <c r="A726" s="154">
        <v>620</v>
      </c>
      <c r="B726" s="378" t="s">
        <v>1528</v>
      </c>
      <c r="C726" s="434" t="s">
        <v>54</v>
      </c>
      <c r="D726" s="378" t="s">
        <v>197</v>
      </c>
      <c r="E726" s="379" t="s">
        <v>1530</v>
      </c>
      <c r="F726" s="379" t="s">
        <v>1756</v>
      </c>
      <c r="G726" s="380">
        <v>39814</v>
      </c>
      <c r="H726" s="154" t="s">
        <v>1771</v>
      </c>
      <c r="I726" s="154" t="s">
        <v>1765</v>
      </c>
      <c r="J726" s="154" t="s">
        <v>1772</v>
      </c>
      <c r="K726" s="168" t="s">
        <v>1706</v>
      </c>
      <c r="L726" s="154" t="s">
        <v>1773</v>
      </c>
      <c r="M726" s="58">
        <v>41079</v>
      </c>
      <c r="N726" s="382">
        <v>5</v>
      </c>
      <c r="O726" s="383">
        <v>3</v>
      </c>
      <c r="P726" s="437" t="s">
        <v>1774</v>
      </c>
      <c r="Q726" s="154" t="s">
        <v>1775</v>
      </c>
      <c r="R726" s="154">
        <v>244</v>
      </c>
      <c r="S726" s="84">
        <v>24898.06</v>
      </c>
      <c r="T726" s="84">
        <v>24898.05</v>
      </c>
      <c r="U726" s="139">
        <v>0</v>
      </c>
      <c r="V726" s="139">
        <v>0</v>
      </c>
      <c r="W726" s="139">
        <v>0</v>
      </c>
      <c r="X726" s="84"/>
    </row>
    <row r="727" spans="1:24" ht="92.4">
      <c r="A727" s="154">
        <v>620</v>
      </c>
      <c r="B727" s="378" t="s">
        <v>1528</v>
      </c>
      <c r="C727" s="434" t="s">
        <v>54</v>
      </c>
      <c r="D727" s="378" t="s">
        <v>197</v>
      </c>
      <c r="E727" s="379" t="s">
        <v>1530</v>
      </c>
      <c r="F727" s="379" t="s">
        <v>1756</v>
      </c>
      <c r="G727" s="380">
        <v>39814</v>
      </c>
      <c r="H727" s="154" t="s">
        <v>1776</v>
      </c>
      <c r="I727" s="154" t="s">
        <v>1765</v>
      </c>
      <c r="J727" s="154" t="s">
        <v>1777</v>
      </c>
      <c r="K727" s="161" t="s">
        <v>1778</v>
      </c>
      <c r="L727" s="154" t="s">
        <v>1779</v>
      </c>
      <c r="M727" s="58" t="s">
        <v>1555</v>
      </c>
      <c r="N727" s="382">
        <v>4</v>
      </c>
      <c r="O727" s="383">
        <v>9</v>
      </c>
      <c r="P727" s="154" t="s">
        <v>1762</v>
      </c>
      <c r="Q727" s="154" t="s">
        <v>1763</v>
      </c>
      <c r="R727" s="154">
        <v>244</v>
      </c>
      <c r="S727" s="84">
        <v>68661.899999999994</v>
      </c>
      <c r="T727" s="84">
        <v>68637.119999999995</v>
      </c>
      <c r="U727" s="139">
        <v>0</v>
      </c>
      <c r="V727" s="139">
        <v>0</v>
      </c>
      <c r="W727" s="139">
        <v>0</v>
      </c>
      <c r="X727" s="84"/>
    </row>
    <row r="728" spans="1:24" ht="92.4">
      <c r="A728" s="154">
        <v>620</v>
      </c>
      <c r="B728" s="378" t="s">
        <v>1528</v>
      </c>
      <c r="C728" s="434" t="s">
        <v>54</v>
      </c>
      <c r="D728" s="378" t="s">
        <v>197</v>
      </c>
      <c r="E728" s="379" t="s">
        <v>1530</v>
      </c>
      <c r="F728" s="379" t="s">
        <v>1756</v>
      </c>
      <c r="G728" s="380">
        <v>39814</v>
      </c>
      <c r="H728" s="435" t="s">
        <v>1780</v>
      </c>
      <c r="I728" s="154" t="s">
        <v>1758</v>
      </c>
      <c r="J728" s="436" t="s">
        <v>1759</v>
      </c>
      <c r="K728" s="168" t="s">
        <v>1706</v>
      </c>
      <c r="L728" s="154" t="s">
        <v>1781</v>
      </c>
      <c r="M728" s="58">
        <v>41079</v>
      </c>
      <c r="N728" s="382">
        <v>5</v>
      </c>
      <c r="O728" s="383">
        <v>3</v>
      </c>
      <c r="P728" s="437" t="s">
        <v>1774</v>
      </c>
      <c r="Q728" s="154" t="s">
        <v>1775</v>
      </c>
      <c r="R728" s="154">
        <v>244</v>
      </c>
      <c r="S728" s="84">
        <v>0</v>
      </c>
      <c r="T728" s="84">
        <v>0</v>
      </c>
      <c r="U728" s="139">
        <v>36909.760000000002</v>
      </c>
      <c r="V728" s="139">
        <v>14838.06</v>
      </c>
      <c r="W728" s="139">
        <v>14838.06</v>
      </c>
      <c r="X728" s="84"/>
    </row>
    <row r="729" spans="1:24" ht="132">
      <c r="A729" s="154">
        <v>620</v>
      </c>
      <c r="B729" s="378" t="s">
        <v>1528</v>
      </c>
      <c r="C729" s="434" t="s">
        <v>54</v>
      </c>
      <c r="D729" s="378" t="s">
        <v>197</v>
      </c>
      <c r="E729" s="379" t="s">
        <v>1530</v>
      </c>
      <c r="F729" s="379" t="s">
        <v>1756</v>
      </c>
      <c r="G729" s="380">
        <v>39814</v>
      </c>
      <c r="H729" s="438" t="s">
        <v>1782</v>
      </c>
      <c r="I729" s="97" t="s">
        <v>669</v>
      </c>
      <c r="J729" s="418">
        <v>35655</v>
      </c>
      <c r="K729" s="161" t="s">
        <v>1783</v>
      </c>
      <c r="L729" s="154" t="s">
        <v>1784</v>
      </c>
      <c r="M729" s="58" t="s">
        <v>1555</v>
      </c>
      <c r="N729" s="382">
        <v>4</v>
      </c>
      <c r="O729" s="383">
        <v>9</v>
      </c>
      <c r="P729" s="154" t="s">
        <v>1769</v>
      </c>
      <c r="Q729" s="154" t="s">
        <v>1770</v>
      </c>
      <c r="R729" s="154">
        <v>244</v>
      </c>
      <c r="S729" s="84">
        <v>0</v>
      </c>
      <c r="T729" s="84">
        <v>0</v>
      </c>
      <c r="U729" s="139">
        <v>0</v>
      </c>
      <c r="V729" s="139">
        <v>1102.7</v>
      </c>
      <c r="W729" s="139">
        <v>1102.7</v>
      </c>
      <c r="X729" s="84"/>
    </row>
    <row r="730" spans="1:24" ht="79.2">
      <c r="A730" s="154">
        <v>620</v>
      </c>
      <c r="B730" s="378" t="s">
        <v>1528</v>
      </c>
      <c r="C730" s="434" t="s">
        <v>54</v>
      </c>
      <c r="D730" s="378" t="s">
        <v>197</v>
      </c>
      <c r="E730" s="379" t="s">
        <v>1530</v>
      </c>
      <c r="F730" s="379" t="s">
        <v>1785</v>
      </c>
      <c r="G730" s="380">
        <v>39814</v>
      </c>
      <c r="H730" s="154" t="s">
        <v>1532</v>
      </c>
      <c r="I730" s="97" t="s">
        <v>1786</v>
      </c>
      <c r="J730" s="439" t="s">
        <v>403</v>
      </c>
      <c r="K730" s="161" t="s">
        <v>1721</v>
      </c>
      <c r="L730" s="97" t="s">
        <v>1787</v>
      </c>
      <c r="M730" s="58">
        <v>42110</v>
      </c>
      <c r="N730" s="382">
        <v>5</v>
      </c>
      <c r="O730" s="383">
        <v>5</v>
      </c>
      <c r="P730" s="154" t="s">
        <v>1755</v>
      </c>
      <c r="Q730" s="154" t="s">
        <v>158</v>
      </c>
      <c r="R730" s="154">
        <v>244</v>
      </c>
      <c r="S730" s="84">
        <v>5995.49</v>
      </c>
      <c r="T730" s="84">
        <v>5717.71</v>
      </c>
      <c r="U730" s="139">
        <f>5591.14+1317.5</f>
        <v>6908.64</v>
      </c>
      <c r="V730" s="139">
        <f>5619.37+1162.5</f>
        <v>6781.87</v>
      </c>
      <c r="W730" s="139">
        <f>5619.37+1162.5</f>
        <v>6781.87</v>
      </c>
      <c r="X730" s="84"/>
    </row>
    <row r="731" spans="1:24" ht="158.4">
      <c r="A731" s="154">
        <v>620</v>
      </c>
      <c r="B731" s="378" t="s">
        <v>1528</v>
      </c>
      <c r="C731" s="434" t="s">
        <v>54</v>
      </c>
      <c r="D731" s="378" t="s">
        <v>197</v>
      </c>
      <c r="E731" s="379" t="s">
        <v>1788</v>
      </c>
      <c r="F731" s="379" t="s">
        <v>1789</v>
      </c>
      <c r="G731" s="321" t="s">
        <v>1790</v>
      </c>
      <c r="H731" s="97" t="s">
        <v>1791</v>
      </c>
      <c r="I731" s="97" t="s">
        <v>1792</v>
      </c>
      <c r="J731" s="439" t="s">
        <v>1793</v>
      </c>
      <c r="K731" s="168" t="s">
        <v>1794</v>
      </c>
      <c r="L731" s="97" t="s">
        <v>1795</v>
      </c>
      <c r="M731" s="321" t="s">
        <v>1796</v>
      </c>
      <c r="N731" s="382">
        <v>5</v>
      </c>
      <c r="O731" s="383">
        <v>5</v>
      </c>
      <c r="P731" s="154" t="s">
        <v>1797</v>
      </c>
      <c r="Q731" s="154" t="s">
        <v>87</v>
      </c>
      <c r="R731" s="154">
        <v>121</v>
      </c>
      <c r="S731" s="84">
        <v>37493.519999999997</v>
      </c>
      <c r="T731" s="84">
        <v>37493.51</v>
      </c>
      <c r="U731" s="139">
        <v>37631.919999999998</v>
      </c>
      <c r="V731" s="139">
        <v>37631.919999999998</v>
      </c>
      <c r="W731" s="139">
        <v>37631.919999999998</v>
      </c>
      <c r="X731" s="84"/>
    </row>
    <row r="732" spans="1:24" ht="158.4">
      <c r="A732" s="154">
        <v>620</v>
      </c>
      <c r="B732" s="378" t="s">
        <v>1528</v>
      </c>
      <c r="C732" s="434" t="s">
        <v>54</v>
      </c>
      <c r="D732" s="378" t="s">
        <v>197</v>
      </c>
      <c r="E732" s="379" t="s">
        <v>1788</v>
      </c>
      <c r="F732" s="379" t="s">
        <v>1789</v>
      </c>
      <c r="G732" s="321" t="s">
        <v>1790</v>
      </c>
      <c r="H732" s="97" t="s">
        <v>1791</v>
      </c>
      <c r="I732" s="97" t="s">
        <v>1792</v>
      </c>
      <c r="J732" s="439" t="s">
        <v>1793</v>
      </c>
      <c r="K732" s="168" t="s">
        <v>1798</v>
      </c>
      <c r="L732" s="97" t="s">
        <v>1799</v>
      </c>
      <c r="M732" s="321" t="s">
        <v>1796</v>
      </c>
      <c r="N732" s="382">
        <v>5</v>
      </c>
      <c r="O732" s="383">
        <v>5</v>
      </c>
      <c r="P732" s="154" t="s">
        <v>1797</v>
      </c>
      <c r="Q732" s="154" t="s">
        <v>87</v>
      </c>
      <c r="R732" s="154">
        <v>129</v>
      </c>
      <c r="S732" s="84">
        <v>11503.24</v>
      </c>
      <c r="T732" s="84">
        <v>11426.68</v>
      </c>
      <c r="U732" s="139">
        <v>11364.84</v>
      </c>
      <c r="V732" s="139">
        <v>11364.84</v>
      </c>
      <c r="W732" s="139">
        <v>11364.84</v>
      </c>
      <c r="X732" s="84"/>
    </row>
    <row r="733" spans="1:24" ht="79.2">
      <c r="A733" s="154">
        <v>620</v>
      </c>
      <c r="B733" s="378" t="s">
        <v>1528</v>
      </c>
      <c r="C733" s="434" t="s">
        <v>54</v>
      </c>
      <c r="D733" s="378" t="s">
        <v>197</v>
      </c>
      <c r="E733" s="379" t="s">
        <v>1800</v>
      </c>
      <c r="F733" s="379" t="s">
        <v>1801</v>
      </c>
      <c r="G733" s="321">
        <v>39234</v>
      </c>
      <c r="H733" s="97" t="s">
        <v>623</v>
      </c>
      <c r="I733" s="97" t="s">
        <v>705</v>
      </c>
      <c r="J733" s="439" t="s">
        <v>1802</v>
      </c>
      <c r="K733" s="161" t="s">
        <v>1803</v>
      </c>
      <c r="L733" s="97" t="s">
        <v>365</v>
      </c>
      <c r="M733" s="58">
        <v>37923</v>
      </c>
      <c r="N733" s="382">
        <v>5</v>
      </c>
      <c r="O733" s="383">
        <v>5</v>
      </c>
      <c r="P733" s="154" t="s">
        <v>1755</v>
      </c>
      <c r="Q733" s="154" t="s">
        <v>158</v>
      </c>
      <c r="R733" s="154">
        <v>122</v>
      </c>
      <c r="S733" s="440">
        <v>1103.5899999999999</v>
      </c>
      <c r="T733" s="440">
        <v>1099.78</v>
      </c>
      <c r="U733" s="139">
        <v>1082.9000000000001</v>
      </c>
      <c r="V733" s="139">
        <v>1082.9000000000001</v>
      </c>
      <c r="W733" s="139">
        <v>1082.9000000000001</v>
      </c>
      <c r="X733" s="84"/>
    </row>
    <row r="734" spans="1:24" ht="79.2">
      <c r="A734" s="154">
        <v>620</v>
      </c>
      <c r="B734" s="378" t="s">
        <v>1528</v>
      </c>
      <c r="C734" s="434" t="s">
        <v>54</v>
      </c>
      <c r="D734" s="378" t="s">
        <v>197</v>
      </c>
      <c r="E734" s="379" t="s">
        <v>1800</v>
      </c>
      <c r="F734" s="379" t="s">
        <v>1801</v>
      </c>
      <c r="G734" s="321">
        <v>39234</v>
      </c>
      <c r="H734" s="97" t="s">
        <v>623</v>
      </c>
      <c r="I734" s="97" t="s">
        <v>705</v>
      </c>
      <c r="J734" s="439" t="s">
        <v>1802</v>
      </c>
      <c r="K734" s="161" t="s">
        <v>1803</v>
      </c>
      <c r="L734" s="97" t="s">
        <v>365</v>
      </c>
      <c r="M734" s="58">
        <v>37923</v>
      </c>
      <c r="N734" s="382">
        <v>5</v>
      </c>
      <c r="O734" s="383">
        <v>5</v>
      </c>
      <c r="P734" s="154" t="s">
        <v>1755</v>
      </c>
      <c r="Q734" s="154" t="s">
        <v>158</v>
      </c>
      <c r="R734" s="154">
        <v>129</v>
      </c>
      <c r="S734" s="84">
        <v>327</v>
      </c>
      <c r="T734" s="84">
        <v>323.16000000000003</v>
      </c>
      <c r="U734" s="139">
        <v>327</v>
      </c>
      <c r="V734" s="139">
        <v>327</v>
      </c>
      <c r="W734" s="139">
        <v>327</v>
      </c>
      <c r="X734" s="84"/>
    </row>
    <row r="735" spans="1:24" ht="79.2">
      <c r="A735" s="154">
        <v>620</v>
      </c>
      <c r="B735" s="378" t="s">
        <v>1528</v>
      </c>
      <c r="C735" s="434" t="s">
        <v>54</v>
      </c>
      <c r="D735" s="378" t="s">
        <v>197</v>
      </c>
      <c r="E735" s="379" t="s">
        <v>1530</v>
      </c>
      <c r="F735" s="379" t="s">
        <v>1785</v>
      </c>
      <c r="G735" s="380">
        <v>39814</v>
      </c>
      <c r="H735" s="97" t="s">
        <v>1737</v>
      </c>
      <c r="I735" s="97" t="s">
        <v>177</v>
      </c>
      <c r="J735" s="424" t="s">
        <v>403</v>
      </c>
      <c r="K735" s="168" t="s">
        <v>1721</v>
      </c>
      <c r="L735" s="97" t="s">
        <v>1722</v>
      </c>
      <c r="M735" s="321">
        <v>42110</v>
      </c>
      <c r="N735" s="382">
        <v>5</v>
      </c>
      <c r="O735" s="383">
        <v>5</v>
      </c>
      <c r="P735" s="154" t="s">
        <v>1755</v>
      </c>
      <c r="Q735" s="154" t="s">
        <v>158</v>
      </c>
      <c r="R735" s="154">
        <v>851</v>
      </c>
      <c r="S735" s="84">
        <v>69</v>
      </c>
      <c r="T735" s="84">
        <v>6.4</v>
      </c>
      <c r="U735" s="139">
        <v>69</v>
      </c>
      <c r="V735" s="139">
        <v>69</v>
      </c>
      <c r="W735" s="139">
        <v>69</v>
      </c>
      <c r="X735" s="84"/>
    </row>
    <row r="736" spans="1:24" ht="79.2">
      <c r="A736" s="154">
        <v>620</v>
      </c>
      <c r="B736" s="378" t="s">
        <v>1528</v>
      </c>
      <c r="C736" s="434" t="s">
        <v>54</v>
      </c>
      <c r="D736" s="378" t="s">
        <v>197</v>
      </c>
      <c r="E736" s="379" t="s">
        <v>1530</v>
      </c>
      <c r="F736" s="379" t="s">
        <v>1785</v>
      </c>
      <c r="G736" s="380">
        <v>39814</v>
      </c>
      <c r="H736" s="97" t="s">
        <v>1737</v>
      </c>
      <c r="I736" s="97" t="s">
        <v>177</v>
      </c>
      <c r="J736" s="424" t="s">
        <v>403</v>
      </c>
      <c r="K736" s="168" t="s">
        <v>1721</v>
      </c>
      <c r="L736" s="97" t="s">
        <v>1722</v>
      </c>
      <c r="M736" s="321">
        <v>42110</v>
      </c>
      <c r="N736" s="382">
        <v>5</v>
      </c>
      <c r="O736" s="383">
        <v>5</v>
      </c>
      <c r="P736" s="154" t="s">
        <v>1755</v>
      </c>
      <c r="Q736" s="154" t="s">
        <v>158</v>
      </c>
      <c r="R736" s="154">
        <v>852</v>
      </c>
      <c r="S736" s="84">
        <v>39.869999999999997</v>
      </c>
      <c r="T736" s="84">
        <v>38.74</v>
      </c>
      <c r="U736" s="139">
        <v>40</v>
      </c>
      <c r="V736" s="139">
        <v>40</v>
      </c>
      <c r="W736" s="139">
        <v>40</v>
      </c>
      <c r="X736" s="84"/>
    </row>
    <row r="737" spans="1:24" ht="79.2">
      <c r="A737" s="154">
        <v>620</v>
      </c>
      <c r="B737" s="378" t="s">
        <v>1528</v>
      </c>
      <c r="C737" s="434" t="s">
        <v>54</v>
      </c>
      <c r="D737" s="378" t="s">
        <v>197</v>
      </c>
      <c r="E737" s="379" t="s">
        <v>1530</v>
      </c>
      <c r="F737" s="379" t="s">
        <v>1804</v>
      </c>
      <c r="G737" s="380">
        <v>39814</v>
      </c>
      <c r="H737" s="97" t="s">
        <v>1737</v>
      </c>
      <c r="I737" s="97" t="s">
        <v>177</v>
      </c>
      <c r="J737" s="424" t="s">
        <v>403</v>
      </c>
      <c r="K737" s="168" t="s">
        <v>1721</v>
      </c>
      <c r="L737" s="97" t="s">
        <v>1722</v>
      </c>
      <c r="M737" s="321">
        <v>42110</v>
      </c>
      <c r="N737" s="382">
        <v>5</v>
      </c>
      <c r="O737" s="383">
        <v>5</v>
      </c>
      <c r="P737" s="154" t="s">
        <v>1755</v>
      </c>
      <c r="Q737" s="154" t="s">
        <v>158</v>
      </c>
      <c r="R737" s="154">
        <v>853</v>
      </c>
      <c r="S737" s="84">
        <v>0.13</v>
      </c>
      <c r="T737" s="84">
        <v>0.13</v>
      </c>
      <c r="U737" s="139">
        <v>0</v>
      </c>
      <c r="V737" s="139">
        <v>0</v>
      </c>
      <c r="W737" s="139">
        <v>0</v>
      </c>
      <c r="X737" s="84"/>
    </row>
    <row r="738" spans="1:24" ht="79.2">
      <c r="A738" s="154">
        <v>620</v>
      </c>
      <c r="B738" s="378" t="s">
        <v>1528</v>
      </c>
      <c r="C738" s="434" t="s">
        <v>54</v>
      </c>
      <c r="D738" s="378" t="s">
        <v>197</v>
      </c>
      <c r="E738" s="379" t="s">
        <v>1530</v>
      </c>
      <c r="F738" s="379" t="s">
        <v>1785</v>
      </c>
      <c r="G738" s="380">
        <v>39814</v>
      </c>
      <c r="H738" s="97" t="s">
        <v>1737</v>
      </c>
      <c r="I738" s="97" t="s">
        <v>177</v>
      </c>
      <c r="J738" s="424" t="s">
        <v>403</v>
      </c>
      <c r="K738" s="168" t="s">
        <v>1545</v>
      </c>
      <c r="L738" s="97" t="s">
        <v>1805</v>
      </c>
      <c r="M738" s="58">
        <v>41654</v>
      </c>
      <c r="N738" s="382">
        <v>1</v>
      </c>
      <c r="O738" s="383">
        <v>13</v>
      </c>
      <c r="P738" s="97" t="s">
        <v>1806</v>
      </c>
      <c r="Q738" s="97" t="s">
        <v>200</v>
      </c>
      <c r="R738" s="97">
        <v>831</v>
      </c>
      <c r="S738" s="84">
        <v>686.03</v>
      </c>
      <c r="T738" s="84">
        <v>686.03</v>
      </c>
      <c r="U738" s="139">
        <v>500</v>
      </c>
      <c r="V738" s="139">
        <v>500</v>
      </c>
      <c r="W738" s="139">
        <v>500</v>
      </c>
      <c r="X738" s="84"/>
    </row>
    <row r="739" spans="1:24" ht="79.2">
      <c r="A739" s="154">
        <v>620</v>
      </c>
      <c r="B739" s="378" t="s">
        <v>1528</v>
      </c>
      <c r="C739" s="434" t="s">
        <v>54</v>
      </c>
      <c r="D739" s="378" t="s">
        <v>197</v>
      </c>
      <c r="E739" s="379" t="s">
        <v>1807</v>
      </c>
      <c r="F739" s="379" t="s">
        <v>1808</v>
      </c>
      <c r="G739" s="321" t="s">
        <v>1809</v>
      </c>
      <c r="H739" s="97" t="s">
        <v>623</v>
      </c>
      <c r="I739" s="97" t="s">
        <v>1810</v>
      </c>
      <c r="J739" s="439" t="s">
        <v>1802</v>
      </c>
      <c r="K739" s="168" t="s">
        <v>1811</v>
      </c>
      <c r="L739" s="97" t="s">
        <v>1812</v>
      </c>
      <c r="M739" s="321">
        <v>41920</v>
      </c>
      <c r="N739" s="382">
        <v>1</v>
      </c>
      <c r="O739" s="383">
        <v>13</v>
      </c>
      <c r="P739" s="97" t="s">
        <v>1813</v>
      </c>
      <c r="Q739" s="97" t="s">
        <v>375</v>
      </c>
      <c r="R739" s="97">
        <v>122</v>
      </c>
      <c r="S739" s="84">
        <v>87.75</v>
      </c>
      <c r="T739" s="84">
        <v>87.75</v>
      </c>
      <c r="U739" s="139">
        <v>0</v>
      </c>
      <c r="V739" s="139">
        <v>0</v>
      </c>
      <c r="W739" s="139">
        <v>0</v>
      </c>
      <c r="X739" s="84"/>
    </row>
    <row r="740" spans="1:24" ht="79.2">
      <c r="A740" s="154">
        <v>620</v>
      </c>
      <c r="B740" s="378" t="s">
        <v>1528</v>
      </c>
      <c r="C740" s="434" t="s">
        <v>54</v>
      </c>
      <c r="D740" s="378" t="s">
        <v>197</v>
      </c>
      <c r="E740" s="379" t="s">
        <v>1807</v>
      </c>
      <c r="F740" s="379" t="s">
        <v>1808</v>
      </c>
      <c r="G740" s="321" t="s">
        <v>1809</v>
      </c>
      <c r="H740" s="97" t="s">
        <v>623</v>
      </c>
      <c r="I740" s="97" t="s">
        <v>1810</v>
      </c>
      <c r="J740" s="439" t="s">
        <v>1802</v>
      </c>
      <c r="K740" s="168" t="s">
        <v>1814</v>
      </c>
      <c r="L740" s="97" t="s">
        <v>1812</v>
      </c>
      <c r="M740" s="321">
        <v>41920</v>
      </c>
      <c r="N740" s="382">
        <v>1</v>
      </c>
      <c r="O740" s="383">
        <v>13</v>
      </c>
      <c r="P740" s="97" t="s">
        <v>1813</v>
      </c>
      <c r="Q740" s="97" t="s">
        <v>375</v>
      </c>
      <c r="R740" s="97">
        <v>129</v>
      </c>
      <c r="S740" s="84">
        <v>26.5</v>
      </c>
      <c r="T740" s="84">
        <v>26.5</v>
      </c>
      <c r="U740" s="139">
        <v>0</v>
      </c>
      <c r="V740" s="139">
        <v>0</v>
      </c>
      <c r="W740" s="139">
        <v>0</v>
      </c>
      <c r="X740" s="84"/>
    </row>
    <row r="741" spans="1:24" ht="79.2">
      <c r="A741" s="154">
        <v>620</v>
      </c>
      <c r="B741" s="378" t="s">
        <v>1528</v>
      </c>
      <c r="C741" s="434" t="s">
        <v>54</v>
      </c>
      <c r="D741" s="378" t="s">
        <v>197</v>
      </c>
      <c r="E741" s="379" t="s">
        <v>1530</v>
      </c>
      <c r="F741" s="379" t="s">
        <v>1785</v>
      </c>
      <c r="G741" s="380">
        <v>39814</v>
      </c>
      <c r="H741" s="97" t="s">
        <v>1737</v>
      </c>
      <c r="I741" s="97" t="s">
        <v>177</v>
      </c>
      <c r="J741" s="134" t="s">
        <v>403</v>
      </c>
      <c r="K741" s="161" t="s">
        <v>1545</v>
      </c>
      <c r="L741" s="97" t="s">
        <v>1815</v>
      </c>
      <c r="M741" s="58">
        <v>41654</v>
      </c>
      <c r="N741" s="382">
        <v>1</v>
      </c>
      <c r="O741" s="383">
        <v>13</v>
      </c>
      <c r="P741" s="97" t="s">
        <v>1816</v>
      </c>
      <c r="Q741" s="97" t="s">
        <v>1817</v>
      </c>
      <c r="R741" s="97">
        <v>831</v>
      </c>
      <c r="S741" s="84">
        <v>237.8</v>
      </c>
      <c r="T741" s="84">
        <v>237.8</v>
      </c>
      <c r="U741" s="139">
        <v>0</v>
      </c>
      <c r="V741" s="139">
        <v>0</v>
      </c>
      <c r="W741" s="139">
        <v>0</v>
      </c>
      <c r="X741" s="84"/>
    </row>
    <row r="742" spans="1:24" ht="79.2">
      <c r="A742" s="154">
        <v>620</v>
      </c>
      <c r="B742" s="378" t="s">
        <v>1528</v>
      </c>
      <c r="C742" s="434" t="s">
        <v>54</v>
      </c>
      <c r="D742" s="378" t="s">
        <v>197</v>
      </c>
      <c r="E742" s="379" t="s">
        <v>1530</v>
      </c>
      <c r="F742" s="379" t="s">
        <v>1785</v>
      </c>
      <c r="G742" s="380">
        <v>39814</v>
      </c>
      <c r="H742" s="97" t="s">
        <v>1737</v>
      </c>
      <c r="I742" s="97" t="s">
        <v>177</v>
      </c>
      <c r="J742" s="424" t="s">
        <v>403</v>
      </c>
      <c r="K742" s="168" t="s">
        <v>1545</v>
      </c>
      <c r="L742" s="97" t="s">
        <v>1805</v>
      </c>
      <c r="M742" s="58">
        <v>41654</v>
      </c>
      <c r="N742" s="382">
        <v>1</v>
      </c>
      <c r="O742" s="383">
        <v>13</v>
      </c>
      <c r="P742" s="97" t="s">
        <v>1816</v>
      </c>
      <c r="Q742" s="97" t="s">
        <v>1817</v>
      </c>
      <c r="R742" s="97">
        <v>853</v>
      </c>
      <c r="S742" s="84">
        <v>6000</v>
      </c>
      <c r="T742" s="84">
        <v>6000</v>
      </c>
      <c r="U742" s="139">
        <v>0</v>
      </c>
      <c r="V742" s="139">
        <v>0</v>
      </c>
      <c r="W742" s="139">
        <v>0</v>
      </c>
      <c r="X742" s="84"/>
    </row>
    <row r="743" spans="1:24" ht="79.2">
      <c r="A743" s="154">
        <v>620</v>
      </c>
      <c r="B743" s="378" t="s">
        <v>1528</v>
      </c>
      <c r="C743" s="364">
        <v>401000007</v>
      </c>
      <c r="D743" s="378" t="s">
        <v>1670</v>
      </c>
      <c r="E743" s="379" t="s">
        <v>1530</v>
      </c>
      <c r="F743" s="379" t="s">
        <v>1671</v>
      </c>
      <c r="G743" s="380">
        <v>39814</v>
      </c>
      <c r="H743" s="154" t="s">
        <v>1737</v>
      </c>
      <c r="I743" s="154" t="s">
        <v>177</v>
      </c>
      <c r="J743" s="134" t="s">
        <v>403</v>
      </c>
      <c r="K743" s="161" t="s">
        <v>1545</v>
      </c>
      <c r="L743" s="154" t="s">
        <v>1685</v>
      </c>
      <c r="M743" s="58">
        <v>41654</v>
      </c>
      <c r="N743" s="382">
        <v>4</v>
      </c>
      <c r="O743" s="383">
        <v>8</v>
      </c>
      <c r="P743" s="154" t="s">
        <v>1818</v>
      </c>
      <c r="Q743" s="154" t="s">
        <v>149</v>
      </c>
      <c r="R743" s="154">
        <v>611</v>
      </c>
      <c r="S743" s="84">
        <v>7465.66</v>
      </c>
      <c r="T743" s="84">
        <v>7465.66</v>
      </c>
      <c r="U743" s="139">
        <v>4018.8</v>
      </c>
      <c r="V743" s="139">
        <v>4023.94</v>
      </c>
      <c r="W743" s="139">
        <v>4023.94</v>
      </c>
      <c r="X743" s="84"/>
    </row>
    <row r="744" spans="1:24" ht="105.6">
      <c r="A744" s="154">
        <v>620</v>
      </c>
      <c r="B744" s="378" t="s">
        <v>1528</v>
      </c>
      <c r="C744" s="434" t="s">
        <v>1819</v>
      </c>
      <c r="D744" s="378" t="s">
        <v>1820</v>
      </c>
      <c r="E744" s="379" t="s">
        <v>1530</v>
      </c>
      <c r="F744" s="379" t="s">
        <v>1821</v>
      </c>
      <c r="G744" s="380">
        <v>39814</v>
      </c>
      <c r="H744" s="441" t="s">
        <v>1822</v>
      </c>
      <c r="I744" s="97" t="s">
        <v>1823</v>
      </c>
      <c r="J744" s="134" t="s">
        <v>1824</v>
      </c>
      <c r="K744" s="234" t="s">
        <v>1825</v>
      </c>
      <c r="L744" s="97" t="s">
        <v>1826</v>
      </c>
      <c r="M744" s="58">
        <v>40530</v>
      </c>
      <c r="N744" s="382">
        <v>5</v>
      </c>
      <c r="O744" s="383">
        <v>3</v>
      </c>
      <c r="P744" s="154" t="s">
        <v>1827</v>
      </c>
      <c r="Q744" s="154" t="s">
        <v>1828</v>
      </c>
      <c r="R744" s="154">
        <v>244</v>
      </c>
      <c r="S744" s="84">
        <v>1890</v>
      </c>
      <c r="T744" s="84">
        <v>1890</v>
      </c>
      <c r="U744" s="139">
        <v>2284.56</v>
      </c>
      <c r="V744" s="139">
        <v>2284.56</v>
      </c>
      <c r="W744" s="139">
        <v>2284.56</v>
      </c>
      <c r="X744" s="84"/>
    </row>
    <row r="745" spans="1:24">
      <c r="A745" s="308" t="s">
        <v>2078</v>
      </c>
      <c r="B745" s="236"/>
      <c r="C745" s="222"/>
      <c r="D745" s="236"/>
      <c r="E745" s="38"/>
      <c r="F745" s="227"/>
      <c r="G745" s="237"/>
      <c r="H745" s="442"/>
      <c r="I745" s="227"/>
      <c r="J745" s="227"/>
      <c r="K745" s="224"/>
      <c r="L745" s="227"/>
      <c r="M745" s="227"/>
      <c r="N745" s="227"/>
      <c r="O745" s="227"/>
      <c r="P745" s="224"/>
      <c r="Q745" s="236"/>
      <c r="R745" s="236"/>
      <c r="S745" s="443">
        <f t="shared" ref="S745:X745" si="15">SUM(S656:S744)</f>
        <v>1028079.6400000002</v>
      </c>
      <c r="T745" s="443">
        <f t="shared" si="15"/>
        <v>1002581.3300000003</v>
      </c>
      <c r="U745" s="242">
        <f t="shared" si="15"/>
        <v>533176.72000000009</v>
      </c>
      <c r="V745" s="242">
        <f t="shared" si="15"/>
        <v>505260.59</v>
      </c>
      <c r="W745" s="242">
        <f t="shared" si="15"/>
        <v>505260.59</v>
      </c>
      <c r="X745" s="242">
        <f t="shared" si="15"/>
        <v>0</v>
      </c>
    </row>
    <row r="746" spans="1:24" ht="20.399999999999999">
      <c r="A746" s="254" t="s">
        <v>1918</v>
      </c>
      <c r="B746" s="236"/>
      <c r="C746" s="222"/>
      <c r="D746" s="236"/>
      <c r="E746" s="38"/>
      <c r="F746" s="227"/>
      <c r="G746" s="237"/>
      <c r="H746" s="442"/>
      <c r="I746" s="227"/>
      <c r="J746" s="227"/>
      <c r="K746" s="224"/>
      <c r="L746" s="227"/>
      <c r="M746" s="227"/>
      <c r="N746" s="227"/>
      <c r="O746" s="227"/>
      <c r="P746" s="224"/>
      <c r="Q746" s="236"/>
      <c r="R746" s="236"/>
      <c r="S746" s="443"/>
      <c r="T746" s="443"/>
      <c r="U746" s="242"/>
      <c r="V746" s="242"/>
      <c r="W746" s="242"/>
      <c r="X746" s="242"/>
    </row>
    <row r="747" spans="1:24" ht="79.2">
      <c r="A747" s="97">
        <v>621</v>
      </c>
      <c r="B747" s="97" t="s">
        <v>1918</v>
      </c>
      <c r="C747" s="444" t="s">
        <v>306</v>
      </c>
      <c r="D747" s="445" t="s">
        <v>1919</v>
      </c>
      <c r="E747" s="446" t="s">
        <v>378</v>
      </c>
      <c r="F747" s="97" t="s">
        <v>960</v>
      </c>
      <c r="G747" s="321">
        <v>39814</v>
      </c>
      <c r="H747" s="410" t="s">
        <v>310</v>
      </c>
      <c r="I747" s="97" t="s">
        <v>311</v>
      </c>
      <c r="J747" s="321">
        <v>38416</v>
      </c>
      <c r="K747" s="431" t="s">
        <v>1920</v>
      </c>
      <c r="L747" s="97" t="s">
        <v>1921</v>
      </c>
      <c r="M747" s="447">
        <v>42511</v>
      </c>
      <c r="N747" s="124" t="s">
        <v>119</v>
      </c>
      <c r="O747" s="124" t="s">
        <v>84</v>
      </c>
      <c r="P747" s="424" t="s">
        <v>1922</v>
      </c>
      <c r="Q747" s="448" t="s">
        <v>1923</v>
      </c>
      <c r="R747" s="449">
        <v>244</v>
      </c>
      <c r="S747" s="88">
        <v>4421.13</v>
      </c>
      <c r="T747" s="450">
        <v>1003.43</v>
      </c>
      <c r="U747" s="451">
        <v>100</v>
      </c>
      <c r="V747" s="451">
        <v>100</v>
      </c>
      <c r="W747" s="451">
        <v>100</v>
      </c>
      <c r="X747" s="451"/>
    </row>
    <row r="748" spans="1:24" ht="171.6">
      <c r="A748" s="97">
        <v>621</v>
      </c>
      <c r="B748" s="97" t="s">
        <v>1918</v>
      </c>
      <c r="C748" s="429">
        <v>401000005</v>
      </c>
      <c r="D748" s="446" t="s">
        <v>1314</v>
      </c>
      <c r="E748" s="446" t="s">
        <v>378</v>
      </c>
      <c r="F748" s="97" t="s">
        <v>1924</v>
      </c>
      <c r="G748" s="321">
        <v>39814</v>
      </c>
      <c r="H748" s="410" t="s">
        <v>1925</v>
      </c>
      <c r="I748" s="97" t="s">
        <v>1926</v>
      </c>
      <c r="J748" s="321">
        <v>35655</v>
      </c>
      <c r="K748" s="431" t="s">
        <v>1927</v>
      </c>
      <c r="L748" s="97" t="s">
        <v>1928</v>
      </c>
      <c r="M748" s="447">
        <v>42454</v>
      </c>
      <c r="N748" s="83" t="s">
        <v>252</v>
      </c>
      <c r="O748" s="83" t="s">
        <v>50</v>
      </c>
      <c r="P748" s="83" t="s">
        <v>1354</v>
      </c>
      <c r="Q748" s="97" t="s">
        <v>1355</v>
      </c>
      <c r="R748" s="97">
        <v>414</v>
      </c>
      <c r="S748" s="84">
        <v>392081.53</v>
      </c>
      <c r="T748" s="95">
        <v>194201.60000000001</v>
      </c>
      <c r="U748" s="95"/>
      <c r="V748" s="95"/>
      <c r="W748" s="95"/>
      <c r="X748" s="95"/>
    </row>
    <row r="749" spans="1:24" ht="171.6">
      <c r="A749" s="97">
        <v>621</v>
      </c>
      <c r="B749" s="97" t="s">
        <v>1918</v>
      </c>
      <c r="C749" s="429">
        <v>401000016</v>
      </c>
      <c r="D749" s="452" t="s">
        <v>1929</v>
      </c>
      <c r="E749" s="446" t="s">
        <v>378</v>
      </c>
      <c r="F749" s="97" t="s">
        <v>1930</v>
      </c>
      <c r="G749" s="321">
        <v>39814</v>
      </c>
      <c r="H749" s="410" t="s">
        <v>310</v>
      </c>
      <c r="I749" s="97" t="s">
        <v>1931</v>
      </c>
      <c r="J749" s="321">
        <v>38416</v>
      </c>
      <c r="K749" s="431" t="s">
        <v>1920</v>
      </c>
      <c r="L749" s="321" t="s">
        <v>1932</v>
      </c>
      <c r="M749" s="447">
        <v>42511</v>
      </c>
      <c r="N749" s="83" t="s">
        <v>229</v>
      </c>
      <c r="O749" s="83" t="s">
        <v>46</v>
      </c>
      <c r="P749" s="83" t="s">
        <v>1933</v>
      </c>
      <c r="Q749" s="97" t="s">
        <v>1934</v>
      </c>
      <c r="R749" s="97">
        <v>414</v>
      </c>
      <c r="S749" s="84">
        <v>5035.1499999999996</v>
      </c>
      <c r="T749" s="95">
        <v>4018.61</v>
      </c>
      <c r="U749" s="95"/>
      <c r="V749" s="95"/>
      <c r="W749" s="451"/>
      <c r="X749" s="451"/>
    </row>
    <row r="750" spans="1:24" ht="171.6">
      <c r="A750" s="97">
        <v>621</v>
      </c>
      <c r="B750" s="97" t="s">
        <v>1918</v>
      </c>
      <c r="C750" s="429">
        <v>401000016</v>
      </c>
      <c r="D750" s="452" t="s">
        <v>1929</v>
      </c>
      <c r="E750" s="446" t="s">
        <v>378</v>
      </c>
      <c r="F750" s="97" t="s">
        <v>1930</v>
      </c>
      <c r="G750" s="321">
        <v>39814</v>
      </c>
      <c r="H750" s="410" t="s">
        <v>310</v>
      </c>
      <c r="I750" s="97" t="s">
        <v>1931</v>
      </c>
      <c r="J750" s="321">
        <v>38416</v>
      </c>
      <c r="K750" s="431" t="s">
        <v>1920</v>
      </c>
      <c r="L750" s="321" t="s">
        <v>1932</v>
      </c>
      <c r="M750" s="447">
        <v>42511</v>
      </c>
      <c r="N750" s="83" t="s">
        <v>229</v>
      </c>
      <c r="O750" s="83" t="s">
        <v>46</v>
      </c>
      <c r="P750" s="83" t="s">
        <v>1935</v>
      </c>
      <c r="Q750" s="97" t="s">
        <v>597</v>
      </c>
      <c r="R750" s="97">
        <v>414</v>
      </c>
      <c r="S750" s="84"/>
      <c r="T750" s="95"/>
      <c r="U750" s="95">
        <v>600</v>
      </c>
      <c r="V750" s="95">
        <v>9800</v>
      </c>
      <c r="W750" s="451">
        <v>7613.03</v>
      </c>
      <c r="X750" s="451"/>
    </row>
    <row r="751" spans="1:24" ht="171.6">
      <c r="A751" s="97">
        <v>621</v>
      </c>
      <c r="B751" s="97" t="s">
        <v>1918</v>
      </c>
      <c r="C751" s="429">
        <v>401000016</v>
      </c>
      <c r="D751" s="452" t="s">
        <v>1929</v>
      </c>
      <c r="E751" s="446" t="s">
        <v>378</v>
      </c>
      <c r="F751" s="97" t="s">
        <v>1930</v>
      </c>
      <c r="G751" s="321">
        <v>39814</v>
      </c>
      <c r="H751" s="410" t="s">
        <v>310</v>
      </c>
      <c r="I751" s="97" t="s">
        <v>1931</v>
      </c>
      <c r="J751" s="321">
        <v>38416</v>
      </c>
      <c r="K751" s="431" t="s">
        <v>1920</v>
      </c>
      <c r="L751" s="321" t="s">
        <v>1932</v>
      </c>
      <c r="M751" s="447">
        <v>42511</v>
      </c>
      <c r="N751" s="83" t="s">
        <v>229</v>
      </c>
      <c r="O751" s="83" t="s">
        <v>47</v>
      </c>
      <c r="P751" s="83" t="s">
        <v>1935</v>
      </c>
      <c r="Q751" s="97" t="s">
        <v>597</v>
      </c>
      <c r="R751" s="97">
        <v>414</v>
      </c>
      <c r="S751" s="453"/>
      <c r="T751" s="95"/>
      <c r="U751" s="453">
        <v>150</v>
      </c>
      <c r="V751" s="95"/>
      <c r="W751" s="451">
        <v>7613.02</v>
      </c>
      <c r="X751" s="95"/>
    </row>
    <row r="752" spans="1:24" ht="171.6">
      <c r="A752" s="97">
        <v>621</v>
      </c>
      <c r="B752" s="97" t="s">
        <v>1918</v>
      </c>
      <c r="C752" s="429">
        <v>401000016</v>
      </c>
      <c r="D752" s="452" t="s">
        <v>1929</v>
      </c>
      <c r="E752" s="446" t="s">
        <v>378</v>
      </c>
      <c r="F752" s="97" t="s">
        <v>1930</v>
      </c>
      <c r="G752" s="321">
        <v>39814</v>
      </c>
      <c r="H752" s="410" t="s">
        <v>310</v>
      </c>
      <c r="I752" s="97" t="s">
        <v>1931</v>
      </c>
      <c r="J752" s="321">
        <v>38416</v>
      </c>
      <c r="K752" s="168" t="s">
        <v>1936</v>
      </c>
      <c r="L752" s="97" t="s">
        <v>63</v>
      </c>
      <c r="M752" s="321">
        <v>42577</v>
      </c>
      <c r="N752" s="83" t="s">
        <v>229</v>
      </c>
      <c r="O752" s="83" t="s">
        <v>47</v>
      </c>
      <c r="P752" s="83" t="s">
        <v>1937</v>
      </c>
      <c r="Q752" s="97" t="s">
        <v>1938</v>
      </c>
      <c r="R752" s="97">
        <v>414</v>
      </c>
      <c r="S752" s="84">
        <v>28410</v>
      </c>
      <c r="T752" s="95">
        <v>25553.27</v>
      </c>
      <c r="U752" s="95"/>
      <c r="V752" s="95"/>
      <c r="W752" s="95"/>
      <c r="X752" s="95"/>
    </row>
    <row r="753" spans="1:24" ht="171.6">
      <c r="A753" s="97">
        <v>621</v>
      </c>
      <c r="B753" s="97" t="s">
        <v>1918</v>
      </c>
      <c r="C753" s="429">
        <v>401000016</v>
      </c>
      <c r="D753" s="452" t="s">
        <v>1929</v>
      </c>
      <c r="E753" s="446" t="s">
        <v>378</v>
      </c>
      <c r="F753" s="97" t="s">
        <v>1930</v>
      </c>
      <c r="G753" s="321">
        <v>39814</v>
      </c>
      <c r="H753" s="410" t="s">
        <v>310</v>
      </c>
      <c r="I753" s="97" t="s">
        <v>1931</v>
      </c>
      <c r="J753" s="321">
        <v>38416</v>
      </c>
      <c r="K753" s="168" t="s">
        <v>1936</v>
      </c>
      <c r="L753" s="97" t="s">
        <v>63</v>
      </c>
      <c r="M753" s="321">
        <v>42577</v>
      </c>
      <c r="N753" s="124" t="s">
        <v>229</v>
      </c>
      <c r="O753" s="124" t="s">
        <v>47</v>
      </c>
      <c r="P753" s="124" t="s">
        <v>1939</v>
      </c>
      <c r="Q753" s="448" t="s">
        <v>1940</v>
      </c>
      <c r="R753" s="449">
        <v>414</v>
      </c>
      <c r="S753" s="88">
        <v>191300</v>
      </c>
      <c r="T753" s="450">
        <v>183462.46</v>
      </c>
      <c r="U753" s="450"/>
      <c r="V753" s="450">
        <v>0</v>
      </c>
      <c r="W753" s="450">
        <v>0</v>
      </c>
      <c r="X753" s="450"/>
    </row>
    <row r="754" spans="1:24" ht="171.6">
      <c r="A754" s="97">
        <v>621</v>
      </c>
      <c r="B754" s="97" t="s">
        <v>1918</v>
      </c>
      <c r="C754" s="429">
        <v>401000016</v>
      </c>
      <c r="D754" s="452" t="s">
        <v>1929</v>
      </c>
      <c r="E754" s="446" t="s">
        <v>378</v>
      </c>
      <c r="F754" s="97" t="s">
        <v>1930</v>
      </c>
      <c r="G754" s="321">
        <v>39814</v>
      </c>
      <c r="H754" s="410" t="s">
        <v>310</v>
      </c>
      <c r="I754" s="97" t="s">
        <v>1931</v>
      </c>
      <c r="J754" s="321">
        <v>38416</v>
      </c>
      <c r="K754" s="431" t="s">
        <v>1920</v>
      </c>
      <c r="L754" s="97" t="s">
        <v>1932</v>
      </c>
      <c r="M754" s="321">
        <v>42516</v>
      </c>
      <c r="N754" s="124" t="s">
        <v>229</v>
      </c>
      <c r="O754" s="124" t="s">
        <v>47</v>
      </c>
      <c r="P754" s="124" t="s">
        <v>1941</v>
      </c>
      <c r="Q754" s="448" t="s">
        <v>1942</v>
      </c>
      <c r="R754" s="449"/>
      <c r="S754" s="88"/>
      <c r="T754" s="450"/>
      <c r="U754" s="450">
        <v>779820.35</v>
      </c>
      <c r="V754" s="450"/>
      <c r="W754" s="450"/>
      <c r="X754" s="450"/>
    </row>
    <row r="755" spans="1:24" ht="171.6">
      <c r="A755" s="97">
        <v>621</v>
      </c>
      <c r="B755" s="97" t="s">
        <v>1918</v>
      </c>
      <c r="C755" s="429">
        <v>401000016</v>
      </c>
      <c r="D755" s="452" t="s">
        <v>1929</v>
      </c>
      <c r="E755" s="446" t="s">
        <v>378</v>
      </c>
      <c r="F755" s="97" t="s">
        <v>1930</v>
      </c>
      <c r="G755" s="321">
        <v>39814</v>
      </c>
      <c r="H755" s="410" t="s">
        <v>310</v>
      </c>
      <c r="I755" s="97" t="s">
        <v>1931</v>
      </c>
      <c r="J755" s="321">
        <v>38416</v>
      </c>
      <c r="K755" s="168" t="s">
        <v>1943</v>
      </c>
      <c r="L755" s="97" t="s">
        <v>63</v>
      </c>
      <c r="M755" s="321">
        <v>42577</v>
      </c>
      <c r="N755" s="124" t="s">
        <v>229</v>
      </c>
      <c r="O755" s="124" t="s">
        <v>47</v>
      </c>
      <c r="P755" s="124" t="s">
        <v>1944</v>
      </c>
      <c r="Q755" s="448" t="s">
        <v>1945</v>
      </c>
      <c r="R755" s="449">
        <v>414</v>
      </c>
      <c r="S755" s="88">
        <v>26070</v>
      </c>
      <c r="T755" s="450">
        <v>25004.87</v>
      </c>
      <c r="U755" s="450"/>
      <c r="V755" s="450"/>
      <c r="W755" s="450"/>
      <c r="X755" s="450"/>
    </row>
    <row r="756" spans="1:24" ht="171.6">
      <c r="A756" s="97">
        <v>621</v>
      </c>
      <c r="B756" s="97" t="s">
        <v>1918</v>
      </c>
      <c r="C756" s="429">
        <v>401000016</v>
      </c>
      <c r="D756" s="452" t="s">
        <v>1929</v>
      </c>
      <c r="E756" s="446" t="s">
        <v>378</v>
      </c>
      <c r="F756" s="97" t="s">
        <v>1930</v>
      </c>
      <c r="G756" s="321">
        <v>39814</v>
      </c>
      <c r="H756" s="410" t="s">
        <v>310</v>
      </c>
      <c r="I756" s="97" t="s">
        <v>1931</v>
      </c>
      <c r="J756" s="321">
        <v>38416</v>
      </c>
      <c r="K756" s="431" t="s">
        <v>1920</v>
      </c>
      <c r="L756" s="97" t="s">
        <v>1932</v>
      </c>
      <c r="M756" s="321">
        <v>42516</v>
      </c>
      <c r="N756" s="124" t="s">
        <v>229</v>
      </c>
      <c r="O756" s="124" t="s">
        <v>47</v>
      </c>
      <c r="P756" s="124" t="s">
        <v>1941</v>
      </c>
      <c r="Q756" s="448" t="s">
        <v>1942</v>
      </c>
      <c r="R756" s="449">
        <v>414</v>
      </c>
      <c r="S756" s="88"/>
      <c r="T756" s="450"/>
      <c r="U756" s="450">
        <v>47286.98</v>
      </c>
      <c r="V756" s="450"/>
      <c r="W756" s="450"/>
      <c r="X756" s="450"/>
    </row>
    <row r="757" spans="1:24" ht="171.6">
      <c r="A757" s="97">
        <v>621</v>
      </c>
      <c r="B757" s="97" t="s">
        <v>1918</v>
      </c>
      <c r="C757" s="429">
        <v>401000016</v>
      </c>
      <c r="D757" s="452" t="s">
        <v>1929</v>
      </c>
      <c r="E757" s="446" t="s">
        <v>378</v>
      </c>
      <c r="F757" s="97" t="s">
        <v>1930</v>
      </c>
      <c r="G757" s="321">
        <v>39814</v>
      </c>
      <c r="H757" s="410" t="s">
        <v>310</v>
      </c>
      <c r="I757" s="97" t="s">
        <v>1931</v>
      </c>
      <c r="J757" s="321">
        <v>38416</v>
      </c>
      <c r="K757" s="431" t="s">
        <v>1920</v>
      </c>
      <c r="L757" s="97" t="s">
        <v>1932</v>
      </c>
      <c r="M757" s="321">
        <v>42516</v>
      </c>
      <c r="N757" s="124" t="s">
        <v>229</v>
      </c>
      <c r="O757" s="124" t="s">
        <v>47</v>
      </c>
      <c r="P757" s="124" t="s">
        <v>1946</v>
      </c>
      <c r="Q757" s="448" t="s">
        <v>1947</v>
      </c>
      <c r="R757" s="449">
        <v>414</v>
      </c>
      <c r="S757" s="88"/>
      <c r="T757" s="450"/>
      <c r="U757" s="450">
        <v>2488.79</v>
      </c>
      <c r="V757" s="450"/>
      <c r="W757" s="450"/>
      <c r="X757" s="450"/>
    </row>
    <row r="758" spans="1:24" ht="171.6">
      <c r="A758" s="97">
        <v>621</v>
      </c>
      <c r="B758" s="97" t="s">
        <v>1918</v>
      </c>
      <c r="C758" s="429">
        <v>401000016</v>
      </c>
      <c r="D758" s="452" t="s">
        <v>1929</v>
      </c>
      <c r="E758" s="446" t="s">
        <v>378</v>
      </c>
      <c r="F758" s="97" t="s">
        <v>1930</v>
      </c>
      <c r="G758" s="321">
        <v>39814</v>
      </c>
      <c r="H758" s="410" t="s">
        <v>310</v>
      </c>
      <c r="I758" s="97" t="s">
        <v>1931</v>
      </c>
      <c r="J758" s="321">
        <v>38416</v>
      </c>
      <c r="K758" s="168" t="s">
        <v>1943</v>
      </c>
      <c r="L758" s="97" t="s">
        <v>63</v>
      </c>
      <c r="M758" s="321">
        <v>42577</v>
      </c>
      <c r="N758" s="124" t="s">
        <v>229</v>
      </c>
      <c r="O758" s="124" t="s">
        <v>47</v>
      </c>
      <c r="P758" s="124" t="s">
        <v>1948</v>
      </c>
      <c r="Q758" s="448" t="s">
        <v>1949</v>
      </c>
      <c r="R758" s="449">
        <v>414</v>
      </c>
      <c r="S758" s="450">
        <v>2906.99</v>
      </c>
      <c r="T758" s="450">
        <v>2906.99</v>
      </c>
      <c r="U758" s="85"/>
      <c r="V758" s="450"/>
      <c r="W758" s="450"/>
      <c r="X758" s="450"/>
    </row>
    <row r="759" spans="1:24" ht="171.6">
      <c r="A759" s="97">
        <v>621</v>
      </c>
      <c r="B759" s="97" t="s">
        <v>1918</v>
      </c>
      <c r="C759" s="429">
        <v>401000016</v>
      </c>
      <c r="D759" s="452" t="s">
        <v>1929</v>
      </c>
      <c r="E759" s="446" t="s">
        <v>378</v>
      </c>
      <c r="F759" s="97" t="s">
        <v>1930</v>
      </c>
      <c r="G759" s="321">
        <v>39814</v>
      </c>
      <c r="H759" s="410" t="s">
        <v>310</v>
      </c>
      <c r="I759" s="97" t="s">
        <v>1931</v>
      </c>
      <c r="J759" s="321">
        <v>38416</v>
      </c>
      <c r="K759" s="168" t="s">
        <v>1950</v>
      </c>
      <c r="L759" s="97" t="s">
        <v>1928</v>
      </c>
      <c r="M759" s="321">
        <v>41999</v>
      </c>
      <c r="N759" s="124" t="s">
        <v>229</v>
      </c>
      <c r="O759" s="124" t="s">
        <v>47</v>
      </c>
      <c r="P759" s="124" t="s">
        <v>1951</v>
      </c>
      <c r="Q759" s="448" t="s">
        <v>1952</v>
      </c>
      <c r="R759" s="449">
        <v>414</v>
      </c>
      <c r="S759" s="450">
        <v>2837.98</v>
      </c>
      <c r="T759" s="450">
        <v>2837.98</v>
      </c>
      <c r="U759" s="450"/>
      <c r="V759" s="450"/>
      <c r="W759" s="450"/>
      <c r="X759" s="450"/>
    </row>
    <row r="760" spans="1:24" ht="79.2">
      <c r="A760" s="97">
        <v>621</v>
      </c>
      <c r="B760" s="97" t="s">
        <v>1918</v>
      </c>
      <c r="C760" s="429">
        <v>401000020</v>
      </c>
      <c r="D760" s="445" t="s">
        <v>800</v>
      </c>
      <c r="E760" s="446" t="s">
        <v>378</v>
      </c>
      <c r="F760" s="97" t="s">
        <v>1953</v>
      </c>
      <c r="G760" s="321">
        <v>39814</v>
      </c>
      <c r="H760" s="410" t="s">
        <v>310</v>
      </c>
      <c r="I760" s="97" t="s">
        <v>1931</v>
      </c>
      <c r="J760" s="321">
        <v>38416</v>
      </c>
      <c r="K760" s="431" t="s">
        <v>1920</v>
      </c>
      <c r="L760" s="97" t="s">
        <v>1954</v>
      </c>
      <c r="M760" s="447">
        <v>42511</v>
      </c>
      <c r="N760" s="124" t="s">
        <v>127</v>
      </c>
      <c r="O760" s="124" t="s">
        <v>46</v>
      </c>
      <c r="P760" s="124" t="s">
        <v>521</v>
      </c>
      <c r="Q760" s="448" t="s">
        <v>129</v>
      </c>
      <c r="R760" s="449">
        <v>244</v>
      </c>
      <c r="S760" s="450">
        <v>800</v>
      </c>
      <c r="T760" s="450">
        <v>800</v>
      </c>
      <c r="U760" s="450">
        <v>800</v>
      </c>
      <c r="V760" s="450">
        <v>720</v>
      </c>
      <c r="W760" s="450">
        <v>720</v>
      </c>
      <c r="X760" s="450"/>
    </row>
    <row r="761" spans="1:24" ht="79.2">
      <c r="A761" s="97">
        <v>621</v>
      </c>
      <c r="B761" s="97" t="s">
        <v>1918</v>
      </c>
      <c r="C761" s="429">
        <v>401000020</v>
      </c>
      <c r="D761" s="445" t="s">
        <v>800</v>
      </c>
      <c r="E761" s="446" t="s">
        <v>378</v>
      </c>
      <c r="F761" s="97" t="s">
        <v>1955</v>
      </c>
      <c r="G761" s="321">
        <v>39814</v>
      </c>
      <c r="H761" s="410" t="s">
        <v>310</v>
      </c>
      <c r="I761" s="97" t="s">
        <v>1931</v>
      </c>
      <c r="J761" s="321">
        <v>38416</v>
      </c>
      <c r="K761" s="431" t="s">
        <v>1920</v>
      </c>
      <c r="L761" s="97" t="s">
        <v>1954</v>
      </c>
      <c r="M761" s="447">
        <v>42511</v>
      </c>
      <c r="N761" s="124" t="s">
        <v>127</v>
      </c>
      <c r="O761" s="124" t="s">
        <v>46</v>
      </c>
      <c r="P761" s="124" t="s">
        <v>1956</v>
      </c>
      <c r="Q761" s="448" t="s">
        <v>1957</v>
      </c>
      <c r="R761" s="449">
        <v>414</v>
      </c>
      <c r="S761" s="88">
        <v>4000</v>
      </c>
      <c r="T761" s="450">
        <v>2616.02</v>
      </c>
      <c r="U761" s="450"/>
      <c r="V761" s="450"/>
      <c r="W761" s="450"/>
      <c r="X761" s="450"/>
    </row>
    <row r="762" spans="1:24" ht="92.4">
      <c r="A762" s="97">
        <v>621</v>
      </c>
      <c r="B762" s="97" t="s">
        <v>1918</v>
      </c>
      <c r="C762" s="429">
        <v>401000020</v>
      </c>
      <c r="D762" s="445" t="s">
        <v>800</v>
      </c>
      <c r="E762" s="446" t="s">
        <v>378</v>
      </c>
      <c r="F762" s="97" t="s">
        <v>1955</v>
      </c>
      <c r="G762" s="321">
        <v>39814</v>
      </c>
      <c r="H762" s="410" t="s">
        <v>1925</v>
      </c>
      <c r="I762" s="97" t="s">
        <v>1926</v>
      </c>
      <c r="J762" s="321">
        <v>35655</v>
      </c>
      <c r="K762" s="431" t="s">
        <v>1920</v>
      </c>
      <c r="L762" s="97" t="s">
        <v>1958</v>
      </c>
      <c r="M762" s="447">
        <v>42511</v>
      </c>
      <c r="N762" s="124" t="s">
        <v>127</v>
      </c>
      <c r="O762" s="124" t="s">
        <v>46</v>
      </c>
      <c r="P762" s="124" t="s">
        <v>1959</v>
      </c>
      <c r="Q762" s="454" t="s">
        <v>1960</v>
      </c>
      <c r="R762" s="449">
        <v>414</v>
      </c>
      <c r="S762" s="88">
        <v>50</v>
      </c>
      <c r="T762" s="450"/>
      <c r="U762" s="450">
        <v>50000</v>
      </c>
      <c r="V762" s="450"/>
      <c r="W762" s="450"/>
      <c r="X762" s="450"/>
    </row>
    <row r="763" spans="1:24" ht="79.2">
      <c r="A763" s="97">
        <v>621</v>
      </c>
      <c r="B763" s="97" t="s">
        <v>1918</v>
      </c>
      <c r="C763" s="429">
        <v>401000023</v>
      </c>
      <c r="D763" s="446" t="s">
        <v>1961</v>
      </c>
      <c r="E763" s="446" t="s">
        <v>378</v>
      </c>
      <c r="F763" s="97" t="s">
        <v>1962</v>
      </c>
      <c r="G763" s="321">
        <v>39814</v>
      </c>
      <c r="H763" s="410" t="s">
        <v>310</v>
      </c>
      <c r="I763" s="97" t="s">
        <v>1931</v>
      </c>
      <c r="J763" s="321">
        <v>38416</v>
      </c>
      <c r="K763" s="431" t="s">
        <v>1920</v>
      </c>
      <c r="L763" s="97" t="s">
        <v>1963</v>
      </c>
      <c r="M763" s="447">
        <v>42511</v>
      </c>
      <c r="N763" s="124" t="s">
        <v>468</v>
      </c>
      <c r="O763" s="124" t="s">
        <v>47</v>
      </c>
      <c r="P763" s="124" t="s">
        <v>1964</v>
      </c>
      <c r="Q763" s="448" t="s">
        <v>1965</v>
      </c>
      <c r="R763" s="449">
        <v>244</v>
      </c>
      <c r="S763" s="450">
        <v>2082.5</v>
      </c>
      <c r="T763" s="450">
        <v>2082.5</v>
      </c>
      <c r="U763" s="450"/>
      <c r="V763" s="450"/>
      <c r="W763" s="450"/>
      <c r="X763" s="450"/>
    </row>
    <row r="764" spans="1:24" ht="79.2">
      <c r="A764" s="97">
        <v>621</v>
      </c>
      <c r="B764" s="97" t="s">
        <v>1918</v>
      </c>
      <c r="C764" s="429">
        <v>401000023</v>
      </c>
      <c r="D764" s="446" t="s">
        <v>1961</v>
      </c>
      <c r="E764" s="446" t="s">
        <v>378</v>
      </c>
      <c r="F764" s="97" t="s">
        <v>1962</v>
      </c>
      <c r="G764" s="321">
        <v>39814</v>
      </c>
      <c r="H764" s="410" t="s">
        <v>310</v>
      </c>
      <c r="I764" s="97" t="s">
        <v>1931</v>
      </c>
      <c r="J764" s="321">
        <v>38416</v>
      </c>
      <c r="K764" s="431" t="s">
        <v>1920</v>
      </c>
      <c r="L764" s="97" t="s">
        <v>1966</v>
      </c>
      <c r="M764" s="447">
        <v>42511</v>
      </c>
      <c r="N764" s="124" t="s">
        <v>468</v>
      </c>
      <c r="O764" s="124" t="s">
        <v>47</v>
      </c>
      <c r="P764" s="124" t="s">
        <v>1967</v>
      </c>
      <c r="Q764" s="448" t="s">
        <v>1968</v>
      </c>
      <c r="R764" s="449">
        <v>414</v>
      </c>
      <c r="S764" s="450">
        <v>17875</v>
      </c>
      <c r="T764" s="450"/>
      <c r="U764" s="450"/>
      <c r="V764" s="450"/>
      <c r="W764" s="450"/>
      <c r="X764" s="450"/>
    </row>
    <row r="765" spans="1:24" ht="92.4">
      <c r="A765" s="97">
        <v>621</v>
      </c>
      <c r="B765" s="97" t="s">
        <v>1918</v>
      </c>
      <c r="C765" s="429">
        <v>401000024</v>
      </c>
      <c r="D765" s="430" t="s">
        <v>517</v>
      </c>
      <c r="E765" s="446" t="s">
        <v>378</v>
      </c>
      <c r="F765" s="97" t="s">
        <v>1969</v>
      </c>
      <c r="G765" s="321">
        <v>39814</v>
      </c>
      <c r="H765" s="410" t="s">
        <v>1925</v>
      </c>
      <c r="I765" s="97" t="s">
        <v>1926</v>
      </c>
      <c r="J765" s="321">
        <v>35655</v>
      </c>
      <c r="K765" s="431" t="s">
        <v>1920</v>
      </c>
      <c r="L765" s="97" t="s">
        <v>1970</v>
      </c>
      <c r="M765" s="272" t="s">
        <v>1971</v>
      </c>
      <c r="N765" s="83" t="s">
        <v>252</v>
      </c>
      <c r="O765" s="83" t="s">
        <v>50</v>
      </c>
      <c r="P765" s="83" t="s">
        <v>1354</v>
      </c>
      <c r="Q765" s="455" t="s">
        <v>1355</v>
      </c>
      <c r="R765" s="97">
        <v>414</v>
      </c>
      <c r="S765" s="84"/>
      <c r="T765" s="95"/>
      <c r="U765" s="95">
        <v>200000</v>
      </c>
      <c r="V765" s="95"/>
      <c r="W765" s="95"/>
      <c r="X765" s="95"/>
    </row>
    <row r="766" spans="1:24" ht="290.39999999999998">
      <c r="A766" s="97">
        <v>621</v>
      </c>
      <c r="B766" s="97" t="s">
        <v>1918</v>
      </c>
      <c r="C766" s="429">
        <v>401000029</v>
      </c>
      <c r="D766" s="446" t="s">
        <v>1972</v>
      </c>
      <c r="E766" s="446" t="s">
        <v>378</v>
      </c>
      <c r="F766" s="97" t="s">
        <v>1973</v>
      </c>
      <c r="G766" s="321">
        <v>39814</v>
      </c>
      <c r="H766" s="410" t="s">
        <v>310</v>
      </c>
      <c r="I766" s="97" t="s">
        <v>1931</v>
      </c>
      <c r="J766" s="321">
        <v>38416</v>
      </c>
      <c r="K766" s="431" t="s">
        <v>1974</v>
      </c>
      <c r="L766" s="97" t="s">
        <v>1975</v>
      </c>
      <c r="M766" s="447">
        <v>42511</v>
      </c>
      <c r="N766" s="124" t="s">
        <v>46</v>
      </c>
      <c r="O766" s="124" t="s">
        <v>48</v>
      </c>
      <c r="P766" s="124" t="s">
        <v>1976</v>
      </c>
      <c r="Q766" s="448" t="s">
        <v>246</v>
      </c>
      <c r="R766" s="449">
        <v>244</v>
      </c>
      <c r="S766" s="88">
        <v>1000</v>
      </c>
      <c r="T766" s="450">
        <v>1000</v>
      </c>
      <c r="U766" s="450">
        <v>1000</v>
      </c>
      <c r="V766" s="450">
        <v>765</v>
      </c>
      <c r="W766" s="450">
        <v>765</v>
      </c>
      <c r="X766" s="450"/>
    </row>
    <row r="767" spans="1:24" ht="290.39999999999998">
      <c r="A767" s="97">
        <v>621</v>
      </c>
      <c r="B767" s="97" t="s">
        <v>1918</v>
      </c>
      <c r="C767" s="429">
        <v>401000029</v>
      </c>
      <c r="D767" s="446" t="s">
        <v>1972</v>
      </c>
      <c r="E767" s="446" t="s">
        <v>378</v>
      </c>
      <c r="F767" s="97" t="s">
        <v>1973</v>
      </c>
      <c r="G767" s="321">
        <v>39814</v>
      </c>
      <c r="H767" s="410" t="s">
        <v>310</v>
      </c>
      <c r="I767" s="97" t="s">
        <v>1931</v>
      </c>
      <c r="J767" s="321">
        <v>38416</v>
      </c>
      <c r="K767" s="431" t="s">
        <v>1920</v>
      </c>
      <c r="L767" s="97" t="s">
        <v>1975</v>
      </c>
      <c r="M767" s="447">
        <v>42511</v>
      </c>
      <c r="N767" s="124" t="s">
        <v>119</v>
      </c>
      <c r="O767" s="124" t="s">
        <v>84</v>
      </c>
      <c r="P767" s="124" t="s">
        <v>1977</v>
      </c>
      <c r="Q767" s="448" t="s">
        <v>1978</v>
      </c>
      <c r="R767" s="449">
        <v>244</v>
      </c>
      <c r="S767" s="450">
        <v>1200</v>
      </c>
      <c r="T767" s="450">
        <v>1200</v>
      </c>
      <c r="U767" s="450"/>
      <c r="V767" s="450"/>
      <c r="W767" s="450"/>
      <c r="X767" s="450"/>
    </row>
    <row r="768" spans="1:24" ht="290.39999999999998">
      <c r="A768" s="97">
        <v>621</v>
      </c>
      <c r="B768" s="97" t="s">
        <v>1918</v>
      </c>
      <c r="C768" s="429">
        <v>401000029</v>
      </c>
      <c r="D768" s="446" t="s">
        <v>1972</v>
      </c>
      <c r="E768" s="446" t="s">
        <v>378</v>
      </c>
      <c r="F768" s="97" t="s">
        <v>1973</v>
      </c>
      <c r="G768" s="321">
        <v>39814</v>
      </c>
      <c r="H768" s="410" t="s">
        <v>310</v>
      </c>
      <c r="I768" s="97" t="s">
        <v>1931</v>
      </c>
      <c r="J768" s="321">
        <v>38416</v>
      </c>
      <c r="K768" s="431" t="s">
        <v>1920</v>
      </c>
      <c r="L768" s="97" t="s">
        <v>1975</v>
      </c>
      <c r="M768" s="447">
        <v>42511</v>
      </c>
      <c r="N768" s="124" t="s">
        <v>119</v>
      </c>
      <c r="O768" s="124" t="s">
        <v>84</v>
      </c>
      <c r="P768" s="124" t="s">
        <v>1979</v>
      </c>
      <c r="Q768" s="448" t="s">
        <v>1980</v>
      </c>
      <c r="R768" s="449">
        <v>244</v>
      </c>
      <c r="S768" s="450"/>
      <c r="T768" s="450"/>
      <c r="U768" s="450">
        <v>6000</v>
      </c>
      <c r="V768" s="450">
        <v>9085.2999999999993</v>
      </c>
      <c r="W768" s="450"/>
      <c r="X768" s="450"/>
    </row>
    <row r="769" spans="1:24" ht="290.39999999999998">
      <c r="A769" s="97">
        <v>621</v>
      </c>
      <c r="B769" s="97" t="s">
        <v>1918</v>
      </c>
      <c r="C769" s="429">
        <v>401000029</v>
      </c>
      <c r="D769" s="446" t="s">
        <v>1972</v>
      </c>
      <c r="E769" s="446" t="s">
        <v>378</v>
      </c>
      <c r="F769" s="97" t="s">
        <v>1973</v>
      </c>
      <c r="G769" s="321">
        <v>39814</v>
      </c>
      <c r="H769" s="410" t="s">
        <v>310</v>
      </c>
      <c r="I769" s="97" t="s">
        <v>1931</v>
      </c>
      <c r="J769" s="321">
        <v>38416</v>
      </c>
      <c r="K769" s="431" t="s">
        <v>1920</v>
      </c>
      <c r="L769" s="97" t="s">
        <v>1975</v>
      </c>
      <c r="M769" s="447">
        <v>42511</v>
      </c>
      <c r="N769" s="124" t="s">
        <v>119</v>
      </c>
      <c r="O769" s="124" t="s">
        <v>84</v>
      </c>
      <c r="P769" s="124" t="s">
        <v>1981</v>
      </c>
      <c r="Q769" s="448" t="s">
        <v>1978</v>
      </c>
      <c r="R769" s="449">
        <v>244</v>
      </c>
      <c r="S769" s="88">
        <v>12789</v>
      </c>
      <c r="T769" s="450">
        <v>9192.2999999999993</v>
      </c>
      <c r="U769" s="450"/>
      <c r="V769" s="450"/>
      <c r="W769" s="450"/>
      <c r="X769" s="450"/>
    </row>
    <row r="770" spans="1:24" ht="290.39999999999998">
      <c r="A770" s="97">
        <v>621</v>
      </c>
      <c r="B770" s="97" t="s">
        <v>1918</v>
      </c>
      <c r="C770" s="429">
        <v>401000029</v>
      </c>
      <c r="D770" s="446" t="s">
        <v>1972</v>
      </c>
      <c r="E770" s="446" t="s">
        <v>378</v>
      </c>
      <c r="F770" s="97" t="s">
        <v>1973</v>
      </c>
      <c r="G770" s="321">
        <v>39814</v>
      </c>
      <c r="H770" s="410" t="s">
        <v>310</v>
      </c>
      <c r="I770" s="97" t="s">
        <v>1931</v>
      </c>
      <c r="J770" s="321">
        <v>38416</v>
      </c>
      <c r="K770" s="431" t="s">
        <v>1920</v>
      </c>
      <c r="L770" s="97" t="s">
        <v>1975</v>
      </c>
      <c r="M770" s="447">
        <v>42511</v>
      </c>
      <c r="N770" s="124" t="s">
        <v>119</v>
      </c>
      <c r="O770" s="124" t="s">
        <v>84</v>
      </c>
      <c r="P770" s="124" t="s">
        <v>1982</v>
      </c>
      <c r="Q770" s="448" t="s">
        <v>1983</v>
      </c>
      <c r="R770" s="449">
        <v>244</v>
      </c>
      <c r="S770" s="88"/>
      <c r="T770" s="450"/>
      <c r="U770" s="450">
        <v>403</v>
      </c>
      <c r="V770" s="450">
        <v>403</v>
      </c>
      <c r="W770" s="450">
        <v>9488.2999999999993</v>
      </c>
      <c r="X770" s="450"/>
    </row>
    <row r="771" spans="1:24" ht="105.6">
      <c r="A771" s="97">
        <v>621</v>
      </c>
      <c r="B771" s="97" t="s">
        <v>1918</v>
      </c>
      <c r="C771" s="429">
        <v>401000030</v>
      </c>
      <c r="D771" s="445" t="s">
        <v>1984</v>
      </c>
      <c r="E771" s="446" t="s">
        <v>378</v>
      </c>
      <c r="F771" s="97" t="s">
        <v>960</v>
      </c>
      <c r="G771" s="321">
        <v>39814</v>
      </c>
      <c r="H771" s="410" t="s">
        <v>310</v>
      </c>
      <c r="I771" s="97" t="s">
        <v>311</v>
      </c>
      <c r="J771" s="321">
        <v>38416</v>
      </c>
      <c r="K771" s="431" t="s">
        <v>1985</v>
      </c>
      <c r="L771" s="97" t="s">
        <v>1986</v>
      </c>
      <c r="M771" s="272" t="s">
        <v>1987</v>
      </c>
      <c r="N771" s="124" t="s">
        <v>46</v>
      </c>
      <c r="O771" s="124" t="s">
        <v>48</v>
      </c>
      <c r="P771" s="424" t="s">
        <v>1988</v>
      </c>
      <c r="Q771" s="448" t="s">
        <v>1989</v>
      </c>
      <c r="R771" s="449">
        <v>244</v>
      </c>
      <c r="S771" s="88">
        <v>7303.93</v>
      </c>
      <c r="T771" s="450">
        <v>7290.38</v>
      </c>
      <c r="U771" s="451">
        <v>3500</v>
      </c>
      <c r="V771" s="450">
        <v>3500</v>
      </c>
      <c r="W771" s="450">
        <v>3500</v>
      </c>
      <c r="X771" s="450"/>
    </row>
    <row r="772" spans="1:24" ht="105.6">
      <c r="A772" s="97">
        <v>621</v>
      </c>
      <c r="B772" s="97" t="s">
        <v>1918</v>
      </c>
      <c r="C772" s="445" t="s">
        <v>54</v>
      </c>
      <c r="D772" s="446" t="s">
        <v>1990</v>
      </c>
      <c r="E772" s="446" t="s">
        <v>1991</v>
      </c>
      <c r="F772" s="97" t="s">
        <v>1992</v>
      </c>
      <c r="G772" s="321" t="s">
        <v>1993</v>
      </c>
      <c r="H772" s="410" t="s">
        <v>1994</v>
      </c>
      <c r="I772" s="97" t="s">
        <v>1995</v>
      </c>
      <c r="J772" s="321" t="s">
        <v>1996</v>
      </c>
      <c r="K772" s="431" t="s">
        <v>1997</v>
      </c>
      <c r="L772" s="97" t="s">
        <v>1998</v>
      </c>
      <c r="M772" s="456" t="s">
        <v>1999</v>
      </c>
      <c r="N772" s="124" t="s">
        <v>46</v>
      </c>
      <c r="O772" s="124" t="s">
        <v>48</v>
      </c>
      <c r="P772" s="124" t="s">
        <v>2000</v>
      </c>
      <c r="Q772" s="448" t="s">
        <v>87</v>
      </c>
      <c r="R772" s="449">
        <v>121</v>
      </c>
      <c r="S772" s="457">
        <v>32690.39</v>
      </c>
      <c r="T772" s="451">
        <v>32690.39</v>
      </c>
      <c r="U772" s="451">
        <v>32896.6</v>
      </c>
      <c r="V772" s="451">
        <v>32896.6</v>
      </c>
      <c r="W772" s="451">
        <v>32896.6</v>
      </c>
      <c r="X772" s="451"/>
    </row>
    <row r="773" spans="1:24" ht="145.19999999999999">
      <c r="A773" s="97">
        <v>621</v>
      </c>
      <c r="B773" s="97" t="s">
        <v>1918</v>
      </c>
      <c r="C773" s="445" t="s">
        <v>54</v>
      </c>
      <c r="D773" s="446" t="s">
        <v>1990</v>
      </c>
      <c r="E773" s="446" t="s">
        <v>1991</v>
      </c>
      <c r="F773" s="97" t="s">
        <v>1992</v>
      </c>
      <c r="G773" s="321" t="s">
        <v>1993</v>
      </c>
      <c r="H773" s="410" t="s">
        <v>1994</v>
      </c>
      <c r="I773" s="97" t="s">
        <v>1995</v>
      </c>
      <c r="J773" s="321" t="s">
        <v>1996</v>
      </c>
      <c r="K773" s="431" t="s">
        <v>2001</v>
      </c>
      <c r="L773" s="97" t="s">
        <v>2002</v>
      </c>
      <c r="M773" s="456" t="s">
        <v>1999</v>
      </c>
      <c r="N773" s="124" t="s">
        <v>46</v>
      </c>
      <c r="O773" s="124" t="s">
        <v>48</v>
      </c>
      <c r="P773" s="424" t="s">
        <v>2003</v>
      </c>
      <c r="Q773" s="448" t="s">
        <v>158</v>
      </c>
      <c r="R773" s="449">
        <v>122</v>
      </c>
      <c r="S773" s="457">
        <v>792.87</v>
      </c>
      <c r="T773" s="451">
        <v>792.87</v>
      </c>
      <c r="U773" s="451">
        <v>763.77</v>
      </c>
      <c r="V773" s="451">
        <v>763.77</v>
      </c>
      <c r="W773" s="451">
        <v>763.77</v>
      </c>
      <c r="X773" s="451"/>
    </row>
    <row r="774" spans="1:24" ht="105.6">
      <c r="A774" s="97">
        <v>621</v>
      </c>
      <c r="B774" s="97" t="s">
        <v>1918</v>
      </c>
      <c r="C774" s="445" t="s">
        <v>54</v>
      </c>
      <c r="D774" s="446" t="s">
        <v>1990</v>
      </c>
      <c r="E774" s="446" t="s">
        <v>1991</v>
      </c>
      <c r="F774" s="97" t="s">
        <v>1992</v>
      </c>
      <c r="G774" s="321" t="s">
        <v>2004</v>
      </c>
      <c r="H774" s="410" t="s">
        <v>2005</v>
      </c>
      <c r="I774" s="97" t="s">
        <v>1995</v>
      </c>
      <c r="J774" s="321" t="s">
        <v>1996</v>
      </c>
      <c r="K774" s="431" t="s">
        <v>1997</v>
      </c>
      <c r="L774" s="97" t="s">
        <v>2002</v>
      </c>
      <c r="M774" s="456" t="s">
        <v>2006</v>
      </c>
      <c r="N774" s="124" t="s">
        <v>46</v>
      </c>
      <c r="O774" s="124" t="s">
        <v>48</v>
      </c>
      <c r="P774" s="458" t="s">
        <v>2000</v>
      </c>
      <c r="Q774" s="448" t="s">
        <v>87</v>
      </c>
      <c r="R774" s="449">
        <v>129</v>
      </c>
      <c r="S774" s="457">
        <v>10140.99</v>
      </c>
      <c r="T774" s="451">
        <v>10140.99</v>
      </c>
      <c r="U774" s="451">
        <v>9934.77</v>
      </c>
      <c r="V774" s="451">
        <v>9934.77</v>
      </c>
      <c r="W774" s="451">
        <v>9934.77</v>
      </c>
      <c r="X774" s="451"/>
    </row>
    <row r="775" spans="1:24" ht="105.6">
      <c r="A775" s="97">
        <v>621</v>
      </c>
      <c r="B775" s="97" t="s">
        <v>1918</v>
      </c>
      <c r="C775" s="445" t="s">
        <v>54</v>
      </c>
      <c r="D775" s="446" t="s">
        <v>1990</v>
      </c>
      <c r="E775" s="446" t="s">
        <v>2007</v>
      </c>
      <c r="F775" s="97" t="s">
        <v>1992</v>
      </c>
      <c r="G775" s="321" t="s">
        <v>2004</v>
      </c>
      <c r="H775" s="410" t="s">
        <v>2005</v>
      </c>
      <c r="I775" s="97" t="s">
        <v>1995</v>
      </c>
      <c r="J775" s="321" t="s">
        <v>1996</v>
      </c>
      <c r="K775" s="431" t="s">
        <v>1997</v>
      </c>
      <c r="L775" s="97" t="s">
        <v>2002</v>
      </c>
      <c r="M775" s="456" t="s">
        <v>2008</v>
      </c>
      <c r="N775" s="124" t="s">
        <v>46</v>
      </c>
      <c r="O775" s="124" t="s">
        <v>48</v>
      </c>
      <c r="P775" s="124" t="s">
        <v>2003</v>
      </c>
      <c r="Q775" s="448" t="s">
        <v>158</v>
      </c>
      <c r="R775" s="449">
        <v>129</v>
      </c>
      <c r="S775" s="88">
        <v>230.66</v>
      </c>
      <c r="T775" s="450">
        <v>230.66</v>
      </c>
      <c r="U775" s="451">
        <v>230.66</v>
      </c>
      <c r="V775" s="451">
        <v>230.66</v>
      </c>
      <c r="W775" s="451">
        <v>230.66</v>
      </c>
      <c r="X775" s="451"/>
    </row>
    <row r="776" spans="1:24" ht="79.2">
      <c r="A776" s="97">
        <v>621</v>
      </c>
      <c r="B776" s="97" t="s">
        <v>1918</v>
      </c>
      <c r="C776" s="445" t="s">
        <v>54</v>
      </c>
      <c r="D776" s="446" t="s">
        <v>1990</v>
      </c>
      <c r="E776" s="446" t="s">
        <v>378</v>
      </c>
      <c r="F776" s="97" t="s">
        <v>2009</v>
      </c>
      <c r="G776" s="321">
        <v>39814</v>
      </c>
      <c r="H776" s="410" t="s">
        <v>310</v>
      </c>
      <c r="I776" s="97" t="s">
        <v>380</v>
      </c>
      <c r="J776" s="321">
        <v>38416</v>
      </c>
      <c r="K776" s="431" t="s">
        <v>381</v>
      </c>
      <c r="L776" s="97" t="s">
        <v>2010</v>
      </c>
      <c r="M776" s="272" t="s">
        <v>58</v>
      </c>
      <c r="N776" s="124" t="s">
        <v>46</v>
      </c>
      <c r="O776" s="124" t="s">
        <v>48</v>
      </c>
      <c r="P776" s="124" t="s">
        <v>2003</v>
      </c>
      <c r="Q776" s="448" t="s">
        <v>158</v>
      </c>
      <c r="R776" s="449">
        <v>851</v>
      </c>
      <c r="S776" s="88">
        <v>226.35</v>
      </c>
      <c r="T776" s="450">
        <v>226.35</v>
      </c>
      <c r="U776" s="451">
        <v>226.35</v>
      </c>
      <c r="V776" s="451">
        <v>226.35</v>
      </c>
      <c r="W776" s="451">
        <v>226.35</v>
      </c>
      <c r="X776" s="451"/>
    </row>
    <row r="777" spans="1:24" ht="79.2">
      <c r="A777" s="97">
        <v>621</v>
      </c>
      <c r="B777" s="97" t="s">
        <v>1918</v>
      </c>
      <c r="C777" s="445" t="s">
        <v>54</v>
      </c>
      <c r="D777" s="446" t="s">
        <v>1990</v>
      </c>
      <c r="E777" s="446" t="s">
        <v>378</v>
      </c>
      <c r="F777" s="97" t="s">
        <v>2009</v>
      </c>
      <c r="G777" s="321">
        <v>39814</v>
      </c>
      <c r="H777" s="410" t="s">
        <v>310</v>
      </c>
      <c r="I777" s="97" t="s">
        <v>380</v>
      </c>
      <c r="J777" s="321">
        <v>38416</v>
      </c>
      <c r="K777" s="431" t="s">
        <v>2011</v>
      </c>
      <c r="L777" s="97" t="s">
        <v>2012</v>
      </c>
      <c r="M777" s="272" t="s">
        <v>58</v>
      </c>
      <c r="N777" s="124" t="s">
        <v>46</v>
      </c>
      <c r="O777" s="124" t="s">
        <v>48</v>
      </c>
      <c r="P777" s="124" t="s">
        <v>2003</v>
      </c>
      <c r="Q777" s="448" t="s">
        <v>158</v>
      </c>
      <c r="R777" s="449">
        <v>852</v>
      </c>
      <c r="S777" s="88">
        <v>9.98</v>
      </c>
      <c r="T777" s="450">
        <v>9.98</v>
      </c>
      <c r="U777" s="451">
        <v>20.3</v>
      </c>
      <c r="V777" s="450">
        <v>20.3</v>
      </c>
      <c r="W777" s="450">
        <v>20.3</v>
      </c>
      <c r="X777" s="450"/>
    </row>
    <row r="778" spans="1:24" ht="79.2">
      <c r="A778" s="97">
        <v>621</v>
      </c>
      <c r="B778" s="97" t="s">
        <v>1918</v>
      </c>
      <c r="C778" s="445" t="s">
        <v>54</v>
      </c>
      <c r="D778" s="446" t="s">
        <v>1990</v>
      </c>
      <c r="E778" s="446" t="s">
        <v>378</v>
      </c>
      <c r="F778" s="97" t="s">
        <v>2009</v>
      </c>
      <c r="G778" s="321">
        <v>39814</v>
      </c>
      <c r="H778" s="410" t="s">
        <v>310</v>
      </c>
      <c r="I778" s="97" t="s">
        <v>380</v>
      </c>
      <c r="J778" s="321">
        <v>38416</v>
      </c>
      <c r="K778" s="431" t="s">
        <v>2011</v>
      </c>
      <c r="L778" s="97" t="s">
        <v>2010</v>
      </c>
      <c r="M778" s="272" t="s">
        <v>58</v>
      </c>
      <c r="N778" s="124" t="s">
        <v>46</v>
      </c>
      <c r="O778" s="124" t="s">
        <v>48</v>
      </c>
      <c r="P778" s="124" t="s">
        <v>2003</v>
      </c>
      <c r="Q778" s="448" t="s">
        <v>158</v>
      </c>
      <c r="R778" s="449">
        <v>853</v>
      </c>
      <c r="S778" s="88">
        <v>0.82</v>
      </c>
      <c r="T778" s="450">
        <v>0.82</v>
      </c>
      <c r="U778" s="451"/>
      <c r="V778" s="450"/>
      <c r="W778" s="450"/>
      <c r="X778" s="450"/>
    </row>
    <row r="779" spans="1:24" ht="79.2">
      <c r="A779" s="97">
        <v>621</v>
      </c>
      <c r="B779" s="97" t="s">
        <v>1918</v>
      </c>
      <c r="C779" s="445" t="s">
        <v>54</v>
      </c>
      <c r="D779" s="446" t="s">
        <v>1990</v>
      </c>
      <c r="E779" s="446" t="s">
        <v>378</v>
      </c>
      <c r="F779" s="97" t="s">
        <v>2009</v>
      </c>
      <c r="G779" s="321">
        <v>39814</v>
      </c>
      <c r="H779" s="410" t="s">
        <v>310</v>
      </c>
      <c r="I779" s="97" t="s">
        <v>380</v>
      </c>
      <c r="J779" s="321">
        <v>38416</v>
      </c>
      <c r="K779" s="431" t="s">
        <v>2011</v>
      </c>
      <c r="L779" s="97" t="s">
        <v>2013</v>
      </c>
      <c r="M779" s="272" t="s">
        <v>58</v>
      </c>
      <c r="N779" s="124" t="s">
        <v>46</v>
      </c>
      <c r="O779" s="124" t="s">
        <v>48</v>
      </c>
      <c r="P779" s="124" t="s">
        <v>2003</v>
      </c>
      <c r="Q779" s="448" t="s">
        <v>158</v>
      </c>
      <c r="R779" s="449">
        <v>244</v>
      </c>
      <c r="S779" s="88">
        <v>2826.65</v>
      </c>
      <c r="T779" s="450">
        <v>2816.94</v>
      </c>
      <c r="U779" s="451">
        <v>2829.94</v>
      </c>
      <c r="V779" s="451">
        <v>2843.5</v>
      </c>
      <c r="W779" s="451">
        <v>2843.5</v>
      </c>
      <c r="X779" s="451"/>
    </row>
    <row r="780" spans="1:24" ht="79.2">
      <c r="A780" s="97">
        <v>621</v>
      </c>
      <c r="B780" s="97" t="s">
        <v>1918</v>
      </c>
      <c r="C780" s="445" t="s">
        <v>54</v>
      </c>
      <c r="D780" s="446" t="s">
        <v>1990</v>
      </c>
      <c r="E780" s="446" t="s">
        <v>378</v>
      </c>
      <c r="F780" s="97" t="s">
        <v>2014</v>
      </c>
      <c r="G780" s="321">
        <v>39814</v>
      </c>
      <c r="H780" s="410" t="s">
        <v>310</v>
      </c>
      <c r="I780" s="97" t="s">
        <v>311</v>
      </c>
      <c r="J780" s="321">
        <v>38416</v>
      </c>
      <c r="K780" s="431" t="s">
        <v>1920</v>
      </c>
      <c r="L780" s="97" t="s">
        <v>1921</v>
      </c>
      <c r="M780" s="447">
        <v>42511</v>
      </c>
      <c r="N780" s="124" t="s">
        <v>46</v>
      </c>
      <c r="O780" s="124" t="s">
        <v>48</v>
      </c>
      <c r="P780" s="424" t="s">
        <v>2015</v>
      </c>
      <c r="Q780" s="448" t="s">
        <v>200</v>
      </c>
      <c r="R780" s="449">
        <v>831</v>
      </c>
      <c r="S780" s="88">
        <v>193.63</v>
      </c>
      <c r="T780" s="450">
        <v>193.63</v>
      </c>
      <c r="U780" s="451"/>
      <c r="V780" s="450"/>
      <c r="W780" s="450"/>
      <c r="X780" s="450"/>
    </row>
    <row r="781" spans="1:24" ht="79.2">
      <c r="A781" s="97">
        <v>621</v>
      </c>
      <c r="B781" s="97" t="s">
        <v>1918</v>
      </c>
      <c r="C781" s="445" t="s">
        <v>54</v>
      </c>
      <c r="D781" s="446" t="s">
        <v>1990</v>
      </c>
      <c r="E781" s="446" t="s">
        <v>378</v>
      </c>
      <c r="F781" s="97" t="s">
        <v>2014</v>
      </c>
      <c r="G781" s="321">
        <v>39814</v>
      </c>
      <c r="H781" s="410" t="s">
        <v>310</v>
      </c>
      <c r="I781" s="97" t="s">
        <v>311</v>
      </c>
      <c r="J781" s="321">
        <v>38416</v>
      </c>
      <c r="K781" s="431" t="s">
        <v>1920</v>
      </c>
      <c r="L781" s="97" t="s">
        <v>1921</v>
      </c>
      <c r="M781" s="447">
        <v>42511</v>
      </c>
      <c r="N781" s="124" t="s">
        <v>46</v>
      </c>
      <c r="O781" s="124" t="s">
        <v>48</v>
      </c>
      <c r="P781" s="424" t="s">
        <v>2016</v>
      </c>
      <c r="Q781" s="448" t="s">
        <v>2017</v>
      </c>
      <c r="R781" s="449">
        <v>244</v>
      </c>
      <c r="S781" s="88">
        <v>224.26</v>
      </c>
      <c r="T781" s="450">
        <v>224.26</v>
      </c>
      <c r="U781" s="451">
        <v>600</v>
      </c>
      <c r="V781" s="451">
        <v>600</v>
      </c>
      <c r="W781" s="451">
        <v>600</v>
      </c>
      <c r="X781" s="451"/>
    </row>
    <row r="782" spans="1:24" ht="79.2">
      <c r="A782" s="97">
        <v>621</v>
      </c>
      <c r="B782" s="97" t="s">
        <v>1918</v>
      </c>
      <c r="C782" s="445" t="s">
        <v>54</v>
      </c>
      <c r="D782" s="446" t="s">
        <v>1990</v>
      </c>
      <c r="E782" s="446" t="s">
        <v>378</v>
      </c>
      <c r="F782" s="97" t="s">
        <v>2014</v>
      </c>
      <c r="G782" s="321">
        <v>39814</v>
      </c>
      <c r="H782" s="410" t="s">
        <v>310</v>
      </c>
      <c r="I782" s="97" t="s">
        <v>311</v>
      </c>
      <c r="J782" s="321">
        <v>38416</v>
      </c>
      <c r="K782" s="431" t="s">
        <v>1920</v>
      </c>
      <c r="L782" s="97" t="s">
        <v>1921</v>
      </c>
      <c r="M782" s="447">
        <v>42511</v>
      </c>
      <c r="N782" s="121" t="s">
        <v>46</v>
      </c>
      <c r="O782" s="124" t="s">
        <v>48</v>
      </c>
      <c r="P782" s="424" t="s">
        <v>2016</v>
      </c>
      <c r="Q782" s="448" t="s">
        <v>2017</v>
      </c>
      <c r="R782" s="449">
        <v>831</v>
      </c>
      <c r="S782" s="88">
        <v>194.42</v>
      </c>
      <c r="T782" s="450">
        <v>194.42</v>
      </c>
      <c r="U782" s="451"/>
      <c r="V782" s="450"/>
      <c r="W782" s="450"/>
      <c r="X782" s="450"/>
    </row>
    <row r="783" spans="1:24">
      <c r="A783" s="308" t="s">
        <v>2078</v>
      </c>
      <c r="B783" s="97"/>
      <c r="C783" s="97"/>
      <c r="D783" s="97"/>
      <c r="E783" s="97"/>
      <c r="F783" s="97"/>
      <c r="G783" s="97"/>
      <c r="H783" s="97"/>
      <c r="I783" s="97"/>
      <c r="J783" s="97"/>
      <c r="K783" s="168"/>
      <c r="L783" s="97"/>
      <c r="M783" s="97"/>
      <c r="N783" s="124"/>
      <c r="O783" s="124"/>
      <c r="P783" s="424"/>
      <c r="Q783" s="449"/>
      <c r="R783" s="449"/>
      <c r="S783" s="106">
        <f>SUM(S747:S782)</f>
        <v>747694.2300000001</v>
      </c>
      <c r="T783" s="106">
        <f>SUM(T747:T782)</f>
        <v>510691.71999999991</v>
      </c>
      <c r="U783" s="459">
        <f>SUM(U747:U782)</f>
        <v>1139651.5100000002</v>
      </c>
      <c r="V783" s="106">
        <f>SUM(V747:V782)</f>
        <v>71889.25</v>
      </c>
      <c r="W783" s="106">
        <f>SUM(W747:W782)</f>
        <v>77315.3</v>
      </c>
      <c r="X783" s="88"/>
    </row>
    <row r="784" spans="1:24" ht="20.399999999999999">
      <c r="A784" s="254" t="s">
        <v>1829</v>
      </c>
      <c r="B784" s="460"/>
      <c r="C784" s="460"/>
      <c r="D784" s="460"/>
      <c r="E784" s="460"/>
      <c r="F784" s="460"/>
      <c r="G784" s="460"/>
      <c r="H784" s="460"/>
      <c r="I784" s="460"/>
      <c r="J784" s="460"/>
      <c r="K784" s="461"/>
      <c r="L784" s="460"/>
      <c r="M784" s="460"/>
      <c r="N784" s="120"/>
      <c r="O784" s="120"/>
      <c r="P784" s="462"/>
      <c r="Q784" s="116"/>
      <c r="R784" s="116"/>
      <c r="S784" s="463"/>
      <c r="T784" s="463"/>
      <c r="U784" s="464"/>
      <c r="V784" s="463"/>
      <c r="W784" s="463"/>
      <c r="X784" s="117"/>
    </row>
    <row r="785" spans="1:24">
      <c r="A785" s="1263">
        <v>624</v>
      </c>
      <c r="B785" s="1261" t="s">
        <v>1829</v>
      </c>
      <c r="C785" s="1265" t="s">
        <v>717</v>
      </c>
      <c r="D785" s="1261" t="s">
        <v>718</v>
      </c>
      <c r="E785" s="1267" t="s">
        <v>1830</v>
      </c>
      <c r="F785" s="1261" t="s">
        <v>1831</v>
      </c>
      <c r="G785" s="1257" t="s">
        <v>1832</v>
      </c>
      <c r="H785" s="1257" t="s">
        <v>1833</v>
      </c>
      <c r="I785" s="1257" t="s">
        <v>1834</v>
      </c>
      <c r="J785" s="1257">
        <v>38165</v>
      </c>
      <c r="K785" s="1255" t="s">
        <v>1835</v>
      </c>
      <c r="L785" s="1257" t="s">
        <v>1836</v>
      </c>
      <c r="M785" s="1257">
        <v>42470</v>
      </c>
      <c r="N785" s="1259" t="s">
        <v>50</v>
      </c>
      <c r="O785" s="1259" t="s">
        <v>548</v>
      </c>
      <c r="P785" s="110" t="s">
        <v>1837</v>
      </c>
      <c r="Q785" s="1175" t="s">
        <v>1838</v>
      </c>
      <c r="R785" s="1179">
        <v>244</v>
      </c>
      <c r="S785" s="1159">
        <v>498.35</v>
      </c>
      <c r="T785" s="1159">
        <v>498.35</v>
      </c>
      <c r="U785" s="1159">
        <v>1712.74</v>
      </c>
      <c r="V785" s="1159">
        <v>435</v>
      </c>
      <c r="W785" s="1159">
        <v>435</v>
      </c>
      <c r="X785" s="1159"/>
    </row>
    <row r="786" spans="1:24">
      <c r="A786" s="1264"/>
      <c r="B786" s="1262"/>
      <c r="C786" s="1266"/>
      <c r="D786" s="1262"/>
      <c r="E786" s="1268"/>
      <c r="F786" s="1262"/>
      <c r="G786" s="1258"/>
      <c r="H786" s="1258"/>
      <c r="I786" s="1258"/>
      <c r="J786" s="1258"/>
      <c r="K786" s="1256"/>
      <c r="L786" s="1258"/>
      <c r="M786" s="1258"/>
      <c r="N786" s="1260"/>
      <c r="O786" s="1260"/>
      <c r="P786" s="111"/>
      <c r="Q786" s="1176"/>
      <c r="R786" s="1180"/>
      <c r="S786" s="1160"/>
      <c r="T786" s="1160"/>
      <c r="U786" s="1160"/>
      <c r="V786" s="1160"/>
      <c r="W786" s="1160"/>
      <c r="X786" s="1160"/>
    </row>
    <row r="787" spans="1:24">
      <c r="A787" s="1218">
        <v>624</v>
      </c>
      <c r="B787" s="1221" t="s">
        <v>1829</v>
      </c>
      <c r="C787" s="1234" t="s">
        <v>1839</v>
      </c>
      <c r="D787" s="1236" t="s">
        <v>1840</v>
      </c>
      <c r="E787" s="1224" t="s">
        <v>621</v>
      </c>
      <c r="F787" s="1227" t="s">
        <v>1841</v>
      </c>
      <c r="G787" s="1227">
        <v>39234</v>
      </c>
      <c r="H787" s="1227" t="s">
        <v>1842</v>
      </c>
      <c r="I787" s="1227" t="s">
        <v>155</v>
      </c>
      <c r="J787" s="1227">
        <v>39442</v>
      </c>
      <c r="K787" s="1203" t="s">
        <v>1843</v>
      </c>
      <c r="L787" s="1227" t="s">
        <v>1714</v>
      </c>
      <c r="M787" s="1227">
        <v>41920</v>
      </c>
      <c r="N787" s="1172" t="s">
        <v>50</v>
      </c>
      <c r="O787" s="1172" t="s">
        <v>548</v>
      </c>
      <c r="P787" s="1155" t="s">
        <v>1844</v>
      </c>
      <c r="Q787" s="1157" t="s">
        <v>87</v>
      </c>
      <c r="R787" s="1161">
        <v>121</v>
      </c>
      <c r="S787" s="1163">
        <v>8677.3799999999992</v>
      </c>
      <c r="T787" s="1163">
        <v>8677.3799999999992</v>
      </c>
      <c r="U787" s="1163">
        <v>8691.89</v>
      </c>
      <c r="V787" s="1163">
        <v>8691.89</v>
      </c>
      <c r="W787" s="1163">
        <v>8691.89</v>
      </c>
      <c r="X787" s="1163"/>
    </row>
    <row r="788" spans="1:24">
      <c r="A788" s="1220"/>
      <c r="B788" s="1223"/>
      <c r="C788" s="1235"/>
      <c r="D788" s="1237"/>
      <c r="E788" s="1226"/>
      <c r="F788" s="1229"/>
      <c r="G788" s="1229"/>
      <c r="H788" s="1229"/>
      <c r="I788" s="1229"/>
      <c r="J788" s="1229"/>
      <c r="K788" s="1204"/>
      <c r="L788" s="1229"/>
      <c r="M788" s="1229"/>
      <c r="N788" s="1173"/>
      <c r="O788" s="1173"/>
      <c r="P788" s="1156"/>
      <c r="Q788" s="1158"/>
      <c r="R788" s="1162"/>
      <c r="S788" s="1164"/>
      <c r="T788" s="1164"/>
      <c r="U788" s="1164"/>
      <c r="V788" s="1164"/>
      <c r="W788" s="1164"/>
      <c r="X788" s="1164"/>
    </row>
    <row r="789" spans="1:24">
      <c r="A789" s="1218">
        <v>624</v>
      </c>
      <c r="B789" s="1221" t="s">
        <v>1829</v>
      </c>
      <c r="C789" s="1234" t="s">
        <v>1839</v>
      </c>
      <c r="D789" s="1236" t="s">
        <v>1840</v>
      </c>
      <c r="E789" s="1254" t="s">
        <v>621</v>
      </c>
      <c r="F789" s="1252" t="s">
        <v>1841</v>
      </c>
      <c r="G789" s="1252">
        <v>39234</v>
      </c>
      <c r="H789" s="1252" t="s">
        <v>868</v>
      </c>
      <c r="I789" s="1252" t="s">
        <v>155</v>
      </c>
      <c r="J789" s="1252">
        <v>39442</v>
      </c>
      <c r="K789" s="1251" t="s">
        <v>1843</v>
      </c>
      <c r="L789" s="1252" t="s">
        <v>1714</v>
      </c>
      <c r="M789" s="1252">
        <v>41920</v>
      </c>
      <c r="N789" s="1253" t="s">
        <v>50</v>
      </c>
      <c r="O789" s="1253" t="s">
        <v>548</v>
      </c>
      <c r="P789" s="1155" t="s">
        <v>1844</v>
      </c>
      <c r="Q789" s="1157" t="s">
        <v>87</v>
      </c>
      <c r="R789" s="1161">
        <v>129</v>
      </c>
      <c r="S789" s="1163">
        <v>2545.64</v>
      </c>
      <c r="T789" s="1163">
        <v>2545.64</v>
      </c>
      <c r="U789" s="1163">
        <v>2624.95</v>
      </c>
      <c r="V789" s="1163">
        <v>2624.95</v>
      </c>
      <c r="W789" s="1163">
        <v>2624.95</v>
      </c>
      <c r="X789" s="1163"/>
    </row>
    <row r="790" spans="1:24">
      <c r="A790" s="1220"/>
      <c r="B790" s="1223"/>
      <c r="C790" s="1235"/>
      <c r="D790" s="1237"/>
      <c r="E790" s="1254"/>
      <c r="F790" s="1252"/>
      <c r="G790" s="1252"/>
      <c r="H790" s="1252"/>
      <c r="I790" s="1252"/>
      <c r="J790" s="1252"/>
      <c r="K790" s="1251"/>
      <c r="L790" s="1252"/>
      <c r="M790" s="1252"/>
      <c r="N790" s="1253"/>
      <c r="O790" s="1253"/>
      <c r="P790" s="1156"/>
      <c r="Q790" s="1158"/>
      <c r="R790" s="1162"/>
      <c r="S790" s="1164"/>
      <c r="T790" s="1164"/>
      <c r="U790" s="1164"/>
      <c r="V790" s="1164"/>
      <c r="W790" s="1164"/>
      <c r="X790" s="1164"/>
    </row>
    <row r="791" spans="1:24">
      <c r="A791" s="1218">
        <v>624</v>
      </c>
      <c r="B791" s="1221" t="s">
        <v>1829</v>
      </c>
      <c r="C791" s="1234" t="s">
        <v>1839</v>
      </c>
      <c r="D791" s="1236" t="s">
        <v>1840</v>
      </c>
      <c r="E791" s="1224" t="s">
        <v>621</v>
      </c>
      <c r="F791" s="1227" t="s">
        <v>1845</v>
      </c>
      <c r="G791" s="1227">
        <v>39234</v>
      </c>
      <c r="H791" s="1227" t="s">
        <v>868</v>
      </c>
      <c r="I791" s="1227" t="s">
        <v>1846</v>
      </c>
      <c r="J791" s="1227">
        <v>39442</v>
      </c>
      <c r="K791" s="1203" t="s">
        <v>1847</v>
      </c>
      <c r="L791" s="1227" t="s">
        <v>365</v>
      </c>
      <c r="M791" s="1231">
        <v>37923</v>
      </c>
      <c r="N791" s="1172" t="s">
        <v>50</v>
      </c>
      <c r="O791" s="1172" t="s">
        <v>548</v>
      </c>
      <c r="P791" s="1155" t="s">
        <v>1848</v>
      </c>
      <c r="Q791" s="1157" t="s">
        <v>158</v>
      </c>
      <c r="R791" s="1161">
        <v>122</v>
      </c>
      <c r="S791" s="1163">
        <v>296.2</v>
      </c>
      <c r="T791" s="1163">
        <v>293.14999999999998</v>
      </c>
      <c r="U791" s="1163">
        <v>303.08</v>
      </c>
      <c r="V791" s="1163">
        <v>303.08</v>
      </c>
      <c r="W791" s="1163">
        <v>303.08</v>
      </c>
      <c r="X791" s="1163"/>
    </row>
    <row r="792" spans="1:24">
      <c r="A792" s="1220"/>
      <c r="B792" s="1223"/>
      <c r="C792" s="1235"/>
      <c r="D792" s="1237"/>
      <c r="E792" s="1226"/>
      <c r="F792" s="1229"/>
      <c r="G792" s="1229"/>
      <c r="H792" s="1229"/>
      <c r="I792" s="1229"/>
      <c r="J792" s="1229"/>
      <c r="K792" s="1204"/>
      <c r="L792" s="1229"/>
      <c r="M792" s="1233"/>
      <c r="N792" s="1173"/>
      <c r="O792" s="1173"/>
      <c r="P792" s="1156"/>
      <c r="Q792" s="1158"/>
      <c r="R792" s="1162"/>
      <c r="S792" s="1164"/>
      <c r="T792" s="1164"/>
      <c r="U792" s="1164"/>
      <c r="V792" s="1164"/>
      <c r="W792" s="1164"/>
      <c r="X792" s="1164"/>
    </row>
    <row r="793" spans="1:24">
      <c r="A793" s="1218">
        <v>624</v>
      </c>
      <c r="B793" s="1221" t="s">
        <v>1829</v>
      </c>
      <c r="C793" s="1234" t="s">
        <v>1839</v>
      </c>
      <c r="D793" s="1236" t="s">
        <v>1840</v>
      </c>
      <c r="E793" s="1224" t="s">
        <v>621</v>
      </c>
      <c r="F793" s="1227" t="s">
        <v>1845</v>
      </c>
      <c r="G793" s="1227">
        <v>39234</v>
      </c>
      <c r="H793" s="1227" t="s">
        <v>868</v>
      </c>
      <c r="I793" s="1227" t="s">
        <v>1846</v>
      </c>
      <c r="J793" s="1227">
        <v>39442</v>
      </c>
      <c r="K793" s="1203" t="s">
        <v>1847</v>
      </c>
      <c r="L793" s="1227" t="s">
        <v>1849</v>
      </c>
      <c r="M793" s="1231">
        <v>37923</v>
      </c>
      <c r="N793" s="1172" t="s">
        <v>50</v>
      </c>
      <c r="O793" s="1172" t="s">
        <v>548</v>
      </c>
      <c r="P793" s="1155" t="s">
        <v>1848</v>
      </c>
      <c r="Q793" s="1157" t="s">
        <v>158</v>
      </c>
      <c r="R793" s="1161">
        <v>129</v>
      </c>
      <c r="S793" s="1163">
        <v>84.17</v>
      </c>
      <c r="T793" s="1163">
        <v>83.25</v>
      </c>
      <c r="U793" s="1163">
        <v>84.17</v>
      </c>
      <c r="V793" s="1163">
        <v>84.17</v>
      </c>
      <c r="W793" s="1163">
        <v>84.17</v>
      </c>
      <c r="X793" s="1163"/>
    </row>
    <row r="794" spans="1:24">
      <c r="A794" s="1220"/>
      <c r="B794" s="1223"/>
      <c r="C794" s="1235"/>
      <c r="D794" s="1237"/>
      <c r="E794" s="1226"/>
      <c r="F794" s="1229"/>
      <c r="G794" s="1229"/>
      <c r="H794" s="1229"/>
      <c r="I794" s="1229"/>
      <c r="J794" s="1229"/>
      <c r="K794" s="1204"/>
      <c r="L794" s="1229"/>
      <c r="M794" s="1233"/>
      <c r="N794" s="1173"/>
      <c r="O794" s="1173"/>
      <c r="P794" s="1156"/>
      <c r="Q794" s="1158"/>
      <c r="R794" s="1162"/>
      <c r="S794" s="1164"/>
      <c r="T794" s="1164"/>
      <c r="U794" s="1164"/>
      <c r="V794" s="1164"/>
      <c r="W794" s="1164"/>
      <c r="X794" s="1164"/>
    </row>
    <row r="795" spans="1:24">
      <c r="A795" s="1218">
        <v>624</v>
      </c>
      <c r="B795" s="1221" t="s">
        <v>1829</v>
      </c>
      <c r="C795" s="1234" t="s">
        <v>1839</v>
      </c>
      <c r="D795" s="1236" t="s">
        <v>1840</v>
      </c>
      <c r="E795" s="1224" t="s">
        <v>378</v>
      </c>
      <c r="F795" s="1227" t="s">
        <v>1850</v>
      </c>
      <c r="G795" s="1227">
        <v>39814</v>
      </c>
      <c r="H795" s="1227" t="s">
        <v>310</v>
      </c>
      <c r="I795" s="1227" t="s">
        <v>1851</v>
      </c>
      <c r="J795" s="1227">
        <v>38416</v>
      </c>
      <c r="K795" s="1203" t="s">
        <v>511</v>
      </c>
      <c r="L795" s="1227" t="s">
        <v>1852</v>
      </c>
      <c r="M795" s="1227">
        <v>40726</v>
      </c>
      <c r="N795" s="1172" t="s">
        <v>50</v>
      </c>
      <c r="O795" s="1172" t="s">
        <v>548</v>
      </c>
      <c r="P795" s="1155" t="s">
        <v>1844</v>
      </c>
      <c r="Q795" s="1157" t="s">
        <v>87</v>
      </c>
      <c r="R795" s="1161">
        <v>121</v>
      </c>
      <c r="S795" s="1163">
        <v>1807.34</v>
      </c>
      <c r="T795" s="1163">
        <v>1807.34</v>
      </c>
      <c r="U795" s="1163">
        <v>1735.57</v>
      </c>
      <c r="V795" s="1163">
        <f>U795</f>
        <v>1735.57</v>
      </c>
      <c r="W795" s="1163">
        <f>V795</f>
        <v>1735.57</v>
      </c>
      <c r="X795" s="1163"/>
    </row>
    <row r="796" spans="1:24">
      <c r="A796" s="1220"/>
      <c r="B796" s="1223"/>
      <c r="C796" s="1235"/>
      <c r="D796" s="1237"/>
      <c r="E796" s="1226"/>
      <c r="F796" s="1229"/>
      <c r="G796" s="1229"/>
      <c r="H796" s="1229"/>
      <c r="I796" s="1229"/>
      <c r="J796" s="1229"/>
      <c r="K796" s="1204"/>
      <c r="L796" s="1229"/>
      <c r="M796" s="1229"/>
      <c r="N796" s="1173"/>
      <c r="O796" s="1173"/>
      <c r="P796" s="1156"/>
      <c r="Q796" s="1158"/>
      <c r="R796" s="1162"/>
      <c r="S796" s="1164"/>
      <c r="T796" s="1164"/>
      <c r="U796" s="1164"/>
      <c r="V796" s="1164"/>
      <c r="W796" s="1164"/>
      <c r="X796" s="1164"/>
    </row>
    <row r="797" spans="1:24">
      <c r="A797" s="1218">
        <v>624</v>
      </c>
      <c r="B797" s="1221" t="s">
        <v>1829</v>
      </c>
      <c r="C797" s="1234" t="s">
        <v>1839</v>
      </c>
      <c r="D797" s="1236" t="s">
        <v>1840</v>
      </c>
      <c r="E797" s="1224" t="s">
        <v>378</v>
      </c>
      <c r="F797" s="1227" t="s">
        <v>1850</v>
      </c>
      <c r="G797" s="1227">
        <v>39814</v>
      </c>
      <c r="H797" s="1227" t="s">
        <v>310</v>
      </c>
      <c r="I797" s="1227" t="s">
        <v>1853</v>
      </c>
      <c r="J797" s="1227">
        <v>38416</v>
      </c>
      <c r="K797" s="1203" t="s">
        <v>511</v>
      </c>
      <c r="L797" s="1227" t="s">
        <v>1852</v>
      </c>
      <c r="M797" s="1227">
        <v>40726</v>
      </c>
      <c r="N797" s="1172" t="s">
        <v>50</v>
      </c>
      <c r="O797" s="1172" t="s">
        <v>548</v>
      </c>
      <c r="P797" s="1155" t="s">
        <v>1844</v>
      </c>
      <c r="Q797" s="1157" t="s">
        <v>87</v>
      </c>
      <c r="R797" s="1161">
        <v>129</v>
      </c>
      <c r="S797" s="1163">
        <v>545.82000000000005</v>
      </c>
      <c r="T797" s="1163">
        <v>545.82000000000005</v>
      </c>
      <c r="U797" s="1163">
        <v>524.14</v>
      </c>
      <c r="V797" s="1163">
        <f>U797</f>
        <v>524.14</v>
      </c>
      <c r="W797" s="1163">
        <f>V797</f>
        <v>524.14</v>
      </c>
      <c r="X797" s="1163"/>
    </row>
    <row r="798" spans="1:24">
      <c r="A798" s="1220"/>
      <c r="B798" s="1223"/>
      <c r="C798" s="1235"/>
      <c r="D798" s="1237"/>
      <c r="E798" s="1226"/>
      <c r="F798" s="1229"/>
      <c r="G798" s="1229"/>
      <c r="H798" s="1229"/>
      <c r="I798" s="1229"/>
      <c r="J798" s="1229"/>
      <c r="K798" s="1204"/>
      <c r="L798" s="1229"/>
      <c r="M798" s="1229"/>
      <c r="N798" s="1173"/>
      <c r="O798" s="1173"/>
      <c r="P798" s="1156"/>
      <c r="Q798" s="1158"/>
      <c r="R798" s="1162"/>
      <c r="S798" s="1164"/>
      <c r="T798" s="1164"/>
      <c r="U798" s="1164"/>
      <c r="V798" s="1164"/>
      <c r="W798" s="1164"/>
      <c r="X798" s="1164"/>
    </row>
    <row r="799" spans="1:24">
      <c r="A799" s="1218">
        <v>624</v>
      </c>
      <c r="B799" s="1221" t="s">
        <v>1829</v>
      </c>
      <c r="C799" s="1234" t="s">
        <v>1839</v>
      </c>
      <c r="D799" s="1236" t="s">
        <v>1840</v>
      </c>
      <c r="E799" s="1224" t="s">
        <v>378</v>
      </c>
      <c r="F799" s="1227" t="s">
        <v>1850</v>
      </c>
      <c r="G799" s="1227">
        <v>39814</v>
      </c>
      <c r="H799" s="1227" t="s">
        <v>310</v>
      </c>
      <c r="I799" s="1227" t="s">
        <v>1854</v>
      </c>
      <c r="J799" s="1227">
        <v>38416</v>
      </c>
      <c r="K799" s="1203" t="s">
        <v>1855</v>
      </c>
      <c r="L799" s="1205" t="s">
        <v>1856</v>
      </c>
      <c r="M799" s="1207">
        <v>42110</v>
      </c>
      <c r="N799" s="1172" t="s">
        <v>50</v>
      </c>
      <c r="O799" s="1172" t="s">
        <v>548</v>
      </c>
      <c r="P799" s="1155" t="s">
        <v>1857</v>
      </c>
      <c r="Q799" s="1157" t="s">
        <v>246</v>
      </c>
      <c r="R799" s="1161">
        <v>244</v>
      </c>
      <c r="S799" s="1163">
        <v>199</v>
      </c>
      <c r="T799" s="1163">
        <v>199</v>
      </c>
      <c r="U799" s="1163">
        <v>0</v>
      </c>
      <c r="V799" s="1163">
        <v>0</v>
      </c>
      <c r="W799" s="1163">
        <v>0</v>
      </c>
      <c r="X799" s="1163"/>
    </row>
    <row r="800" spans="1:24">
      <c r="A800" s="1220"/>
      <c r="B800" s="1223"/>
      <c r="C800" s="1235"/>
      <c r="D800" s="1237"/>
      <c r="E800" s="1226"/>
      <c r="F800" s="1229"/>
      <c r="G800" s="1229"/>
      <c r="H800" s="1229"/>
      <c r="I800" s="1229"/>
      <c r="J800" s="1229"/>
      <c r="K800" s="1204"/>
      <c r="L800" s="1206"/>
      <c r="M800" s="1208"/>
      <c r="N800" s="1173"/>
      <c r="O800" s="1173"/>
      <c r="P800" s="1156"/>
      <c r="Q800" s="1158"/>
      <c r="R800" s="1162"/>
      <c r="S800" s="1164"/>
      <c r="T800" s="1164"/>
      <c r="U800" s="1164"/>
      <c r="V800" s="1164"/>
      <c r="W800" s="1164"/>
      <c r="X800" s="1164"/>
    </row>
    <row r="801" spans="1:24">
      <c r="A801" s="1218">
        <v>624</v>
      </c>
      <c r="B801" s="1221" t="s">
        <v>1829</v>
      </c>
      <c r="C801" s="1234" t="s">
        <v>1839</v>
      </c>
      <c r="D801" s="1236" t="s">
        <v>1840</v>
      </c>
      <c r="E801" s="1224" t="s">
        <v>378</v>
      </c>
      <c r="F801" s="1227" t="s">
        <v>1850</v>
      </c>
      <c r="G801" s="1227">
        <v>39814</v>
      </c>
      <c r="H801" s="1227" t="s">
        <v>310</v>
      </c>
      <c r="I801" s="1227" t="s">
        <v>1854</v>
      </c>
      <c r="J801" s="1227">
        <v>38416</v>
      </c>
      <c r="K801" s="1203" t="s">
        <v>1855</v>
      </c>
      <c r="L801" s="1205" t="s">
        <v>1858</v>
      </c>
      <c r="M801" s="1207">
        <v>42110</v>
      </c>
      <c r="N801" s="1172" t="s">
        <v>50</v>
      </c>
      <c r="O801" s="1172" t="s">
        <v>548</v>
      </c>
      <c r="P801" s="1155" t="s">
        <v>1848</v>
      </c>
      <c r="Q801" s="1157" t="s">
        <v>158</v>
      </c>
      <c r="R801" s="1161">
        <v>244</v>
      </c>
      <c r="S801" s="1163">
        <v>748.56</v>
      </c>
      <c r="T801" s="1163">
        <v>748.56</v>
      </c>
      <c r="U801" s="1163">
        <v>1183.98</v>
      </c>
      <c r="V801" s="1163">
        <f>U801</f>
        <v>1183.98</v>
      </c>
      <c r="W801" s="1163">
        <f>V801</f>
        <v>1183.98</v>
      </c>
      <c r="X801" s="1163"/>
    </row>
    <row r="802" spans="1:24">
      <c r="A802" s="1220"/>
      <c r="B802" s="1223"/>
      <c r="C802" s="1235"/>
      <c r="D802" s="1237"/>
      <c r="E802" s="1226"/>
      <c r="F802" s="1229"/>
      <c r="G802" s="1229"/>
      <c r="H802" s="1229"/>
      <c r="I802" s="1229"/>
      <c r="J802" s="1229"/>
      <c r="K802" s="1204"/>
      <c r="L802" s="1206"/>
      <c r="M802" s="1208"/>
      <c r="N802" s="1173"/>
      <c r="O802" s="1173"/>
      <c r="P802" s="1156"/>
      <c r="Q802" s="1158"/>
      <c r="R802" s="1162"/>
      <c r="S802" s="1164"/>
      <c r="T802" s="1164"/>
      <c r="U802" s="1164"/>
      <c r="V802" s="1164"/>
      <c r="W802" s="1164"/>
      <c r="X802" s="1164"/>
    </row>
    <row r="803" spans="1:24">
      <c r="A803" s="1218">
        <v>624</v>
      </c>
      <c r="B803" s="1221" t="s">
        <v>1829</v>
      </c>
      <c r="C803" s="1234" t="s">
        <v>1839</v>
      </c>
      <c r="D803" s="1236" t="s">
        <v>1840</v>
      </c>
      <c r="E803" s="1224" t="s">
        <v>378</v>
      </c>
      <c r="F803" s="1227" t="s">
        <v>1850</v>
      </c>
      <c r="G803" s="1227">
        <v>39814</v>
      </c>
      <c r="H803" s="1227" t="s">
        <v>310</v>
      </c>
      <c r="I803" s="1227" t="s">
        <v>1854</v>
      </c>
      <c r="J803" s="1227">
        <v>38416</v>
      </c>
      <c r="K803" s="1203" t="s">
        <v>1855</v>
      </c>
      <c r="L803" s="1205" t="s">
        <v>1859</v>
      </c>
      <c r="M803" s="1207">
        <v>42110</v>
      </c>
      <c r="N803" s="1172" t="s">
        <v>50</v>
      </c>
      <c r="O803" s="1172" t="s">
        <v>548</v>
      </c>
      <c r="P803" s="1155" t="s">
        <v>1848</v>
      </c>
      <c r="Q803" s="1157" t="s">
        <v>158</v>
      </c>
      <c r="R803" s="1161">
        <v>851</v>
      </c>
      <c r="S803" s="1163">
        <v>203.76</v>
      </c>
      <c r="T803" s="1163">
        <v>203.76</v>
      </c>
      <c r="U803" s="1163">
        <v>172.71</v>
      </c>
      <c r="V803" s="1163">
        <v>172.71</v>
      </c>
      <c r="W803" s="1163">
        <v>172.71</v>
      </c>
      <c r="X803" s="1163"/>
    </row>
    <row r="804" spans="1:24">
      <c r="A804" s="1220"/>
      <c r="B804" s="1223"/>
      <c r="C804" s="1235"/>
      <c r="D804" s="1237"/>
      <c r="E804" s="1226"/>
      <c r="F804" s="1229"/>
      <c r="G804" s="1229"/>
      <c r="H804" s="1229"/>
      <c r="I804" s="1229"/>
      <c r="J804" s="1229"/>
      <c r="K804" s="1204"/>
      <c r="L804" s="1206"/>
      <c r="M804" s="1208"/>
      <c r="N804" s="1173"/>
      <c r="O804" s="1173"/>
      <c r="P804" s="1156"/>
      <c r="Q804" s="1158"/>
      <c r="R804" s="1162"/>
      <c r="S804" s="1164"/>
      <c r="T804" s="1164"/>
      <c r="U804" s="1164"/>
      <c r="V804" s="1164"/>
      <c r="W804" s="1164"/>
      <c r="X804" s="1164"/>
    </row>
    <row r="805" spans="1:24">
      <c r="A805" s="1218">
        <v>624</v>
      </c>
      <c r="B805" s="1221" t="s">
        <v>1829</v>
      </c>
      <c r="C805" s="1234" t="s">
        <v>1839</v>
      </c>
      <c r="D805" s="1236" t="s">
        <v>1840</v>
      </c>
      <c r="E805" s="1224" t="s">
        <v>378</v>
      </c>
      <c r="F805" s="1227" t="s">
        <v>1850</v>
      </c>
      <c r="G805" s="1227">
        <v>39814</v>
      </c>
      <c r="H805" s="1227" t="s">
        <v>310</v>
      </c>
      <c r="I805" s="1227" t="s">
        <v>1854</v>
      </c>
      <c r="J805" s="1227">
        <v>38416</v>
      </c>
      <c r="K805" s="1203" t="s">
        <v>1855</v>
      </c>
      <c r="L805" s="1205" t="s">
        <v>1859</v>
      </c>
      <c r="M805" s="1207">
        <v>42110</v>
      </c>
      <c r="N805" s="1172" t="s">
        <v>50</v>
      </c>
      <c r="O805" s="1172" t="s">
        <v>548</v>
      </c>
      <c r="P805" s="1155" t="s">
        <v>1848</v>
      </c>
      <c r="Q805" s="1157" t="s">
        <v>158</v>
      </c>
      <c r="R805" s="1161">
        <v>852</v>
      </c>
      <c r="S805" s="1163">
        <v>4.0599999999999996</v>
      </c>
      <c r="T805" s="1163">
        <v>4.0599999999999996</v>
      </c>
      <c r="U805" s="1163">
        <v>29</v>
      </c>
      <c r="V805" s="1163">
        <v>29</v>
      </c>
      <c r="W805" s="1163">
        <v>29</v>
      </c>
      <c r="X805" s="1163"/>
    </row>
    <row r="806" spans="1:24">
      <c r="A806" s="1220"/>
      <c r="B806" s="1223"/>
      <c r="C806" s="1235"/>
      <c r="D806" s="1237"/>
      <c r="E806" s="1226"/>
      <c r="F806" s="1229"/>
      <c r="G806" s="1229"/>
      <c r="H806" s="1229"/>
      <c r="I806" s="1229"/>
      <c r="J806" s="1229"/>
      <c r="K806" s="1204"/>
      <c r="L806" s="1206"/>
      <c r="M806" s="1208"/>
      <c r="N806" s="1173"/>
      <c r="O806" s="1173"/>
      <c r="P806" s="1156"/>
      <c r="Q806" s="1158"/>
      <c r="R806" s="1162"/>
      <c r="S806" s="1164"/>
      <c r="T806" s="1164"/>
      <c r="U806" s="1164"/>
      <c r="V806" s="1164"/>
      <c r="W806" s="1164"/>
      <c r="X806" s="1164"/>
    </row>
    <row r="807" spans="1:24">
      <c r="A807" s="1218">
        <v>624</v>
      </c>
      <c r="B807" s="1221" t="s">
        <v>1829</v>
      </c>
      <c r="C807" s="1234" t="s">
        <v>1839</v>
      </c>
      <c r="D807" s="1236" t="s">
        <v>1840</v>
      </c>
      <c r="E807" s="1224" t="s">
        <v>378</v>
      </c>
      <c r="F807" s="1227" t="s">
        <v>1850</v>
      </c>
      <c r="G807" s="1227">
        <v>39814</v>
      </c>
      <c r="H807" s="1227" t="s">
        <v>310</v>
      </c>
      <c r="I807" s="1227" t="s">
        <v>1854</v>
      </c>
      <c r="J807" s="1227">
        <v>38416</v>
      </c>
      <c r="K807" s="1203" t="s">
        <v>1855</v>
      </c>
      <c r="L807" s="1205" t="s">
        <v>1859</v>
      </c>
      <c r="M807" s="1207">
        <v>42110</v>
      </c>
      <c r="N807" s="1172" t="s">
        <v>50</v>
      </c>
      <c r="O807" s="1172" t="s">
        <v>548</v>
      </c>
      <c r="P807" s="1155" t="s">
        <v>1848</v>
      </c>
      <c r="Q807" s="1157" t="s">
        <v>158</v>
      </c>
      <c r="R807" s="1161">
        <v>853</v>
      </c>
      <c r="S807" s="1163">
        <v>0.62</v>
      </c>
      <c r="T807" s="1163">
        <v>0.62</v>
      </c>
      <c r="U807" s="1163">
        <v>0</v>
      </c>
      <c r="V807" s="1163">
        <v>0</v>
      </c>
      <c r="W807" s="1163">
        <v>0</v>
      </c>
      <c r="X807" s="1163"/>
    </row>
    <row r="808" spans="1:24">
      <c r="A808" s="1220"/>
      <c r="B808" s="1223"/>
      <c r="C808" s="1235"/>
      <c r="D808" s="1237"/>
      <c r="E808" s="1226"/>
      <c r="F808" s="1229"/>
      <c r="G808" s="1229"/>
      <c r="H808" s="1229"/>
      <c r="I808" s="1229"/>
      <c r="J808" s="1229"/>
      <c r="K808" s="1204"/>
      <c r="L808" s="1206"/>
      <c r="M808" s="1208"/>
      <c r="N808" s="1173"/>
      <c r="O808" s="1173"/>
      <c r="P808" s="1156"/>
      <c r="Q808" s="1158"/>
      <c r="R808" s="1162"/>
      <c r="S808" s="1164"/>
      <c r="T808" s="1164"/>
      <c r="U808" s="1164"/>
      <c r="V808" s="1164"/>
      <c r="W808" s="1164"/>
      <c r="X808" s="1164"/>
    </row>
    <row r="809" spans="1:24">
      <c r="A809" s="1218">
        <v>624</v>
      </c>
      <c r="B809" s="1221" t="s">
        <v>1829</v>
      </c>
      <c r="C809" s="1234" t="s">
        <v>1839</v>
      </c>
      <c r="D809" s="1236" t="s">
        <v>1840</v>
      </c>
      <c r="E809" s="1224" t="s">
        <v>1860</v>
      </c>
      <c r="F809" s="1227" t="s">
        <v>1861</v>
      </c>
      <c r="G809" s="1227" t="s">
        <v>1862</v>
      </c>
      <c r="H809" s="1227" t="s">
        <v>1863</v>
      </c>
      <c r="I809" s="1227" t="s">
        <v>1914</v>
      </c>
      <c r="J809" s="1227" t="s">
        <v>1864</v>
      </c>
      <c r="K809" s="1201" t="s">
        <v>1865</v>
      </c>
      <c r="L809" s="1248" t="s">
        <v>1866</v>
      </c>
      <c r="M809" s="1248">
        <v>41620</v>
      </c>
      <c r="N809" s="1172" t="s">
        <v>50</v>
      </c>
      <c r="O809" s="1172" t="s">
        <v>548</v>
      </c>
      <c r="P809" s="1155" t="s">
        <v>1867</v>
      </c>
      <c r="Q809" s="1157" t="s">
        <v>588</v>
      </c>
      <c r="R809" s="1161">
        <v>244</v>
      </c>
      <c r="S809" s="1163">
        <v>29.95</v>
      </c>
      <c r="T809" s="1163">
        <v>29.95</v>
      </c>
      <c r="U809" s="1163" t="s">
        <v>1868</v>
      </c>
      <c r="V809" s="1163" t="s">
        <v>1868</v>
      </c>
      <c r="W809" s="1163" t="s">
        <v>1868</v>
      </c>
      <c r="X809" s="1163"/>
    </row>
    <row r="810" spans="1:24">
      <c r="A810" s="1219"/>
      <c r="B810" s="1222"/>
      <c r="C810" s="1245"/>
      <c r="D810" s="1246"/>
      <c r="E810" s="1225"/>
      <c r="F810" s="1228"/>
      <c r="G810" s="1228"/>
      <c r="H810" s="1228"/>
      <c r="I810" s="1228"/>
      <c r="J810" s="1228"/>
      <c r="K810" s="1247"/>
      <c r="L810" s="1249"/>
      <c r="M810" s="1249"/>
      <c r="N810" s="1217"/>
      <c r="O810" s="1217"/>
      <c r="P810" s="1168"/>
      <c r="Q810" s="1169"/>
      <c r="R810" s="1177"/>
      <c r="S810" s="1178"/>
      <c r="T810" s="1178"/>
      <c r="U810" s="1178"/>
      <c r="V810" s="1178"/>
      <c r="W810" s="1178"/>
      <c r="X810" s="1178"/>
    </row>
    <row r="811" spans="1:24">
      <c r="A811" s="1219"/>
      <c r="B811" s="1222"/>
      <c r="C811" s="1245"/>
      <c r="D811" s="1246"/>
      <c r="E811" s="1225"/>
      <c r="F811" s="1228"/>
      <c r="G811" s="1228"/>
      <c r="H811" s="1228"/>
      <c r="I811" s="1228"/>
      <c r="J811" s="1228"/>
      <c r="K811" s="1247"/>
      <c r="L811" s="1249"/>
      <c r="M811" s="1249"/>
      <c r="N811" s="1217"/>
      <c r="O811" s="1217"/>
      <c r="P811" s="1168"/>
      <c r="Q811" s="1169"/>
      <c r="R811" s="1177"/>
      <c r="S811" s="1178"/>
      <c r="T811" s="1178"/>
      <c r="U811" s="1178"/>
      <c r="V811" s="1178"/>
      <c r="W811" s="1178"/>
      <c r="X811" s="1178"/>
    </row>
    <row r="812" spans="1:24">
      <c r="A812" s="1220"/>
      <c r="B812" s="1223"/>
      <c r="C812" s="1235"/>
      <c r="D812" s="1237"/>
      <c r="E812" s="1226"/>
      <c r="F812" s="1229"/>
      <c r="G812" s="1229"/>
      <c r="H812" s="1229"/>
      <c r="I812" s="1229"/>
      <c r="J812" s="1229"/>
      <c r="K812" s="1202"/>
      <c r="L812" s="1250"/>
      <c r="M812" s="1250"/>
      <c r="N812" s="1173"/>
      <c r="O812" s="1173"/>
      <c r="P812" s="1156"/>
      <c r="Q812" s="1158"/>
      <c r="R812" s="1162"/>
      <c r="S812" s="1164"/>
      <c r="T812" s="1164"/>
      <c r="U812" s="1164"/>
      <c r="V812" s="1164"/>
      <c r="W812" s="1164"/>
      <c r="X812" s="1164"/>
    </row>
    <row r="813" spans="1:24">
      <c r="A813" s="1218">
        <v>624</v>
      </c>
      <c r="B813" s="1221" t="s">
        <v>1829</v>
      </c>
      <c r="C813" s="1234" t="s">
        <v>1839</v>
      </c>
      <c r="D813" s="1236" t="s">
        <v>1840</v>
      </c>
      <c r="E813" s="1224" t="s">
        <v>1860</v>
      </c>
      <c r="F813" s="1227" t="s">
        <v>1861</v>
      </c>
      <c r="G813" s="1227" t="s">
        <v>1862</v>
      </c>
      <c r="H813" s="1227" t="s">
        <v>1863</v>
      </c>
      <c r="I813" s="1227" t="s">
        <v>1914</v>
      </c>
      <c r="J813" s="1227" t="s">
        <v>1864</v>
      </c>
      <c r="K813" s="1201" t="s">
        <v>1865</v>
      </c>
      <c r="L813" s="1248" t="s">
        <v>1866</v>
      </c>
      <c r="M813" s="1248">
        <v>41620</v>
      </c>
      <c r="N813" s="1172" t="s">
        <v>50</v>
      </c>
      <c r="O813" s="1172" t="s">
        <v>548</v>
      </c>
      <c r="P813" s="1155" t="s">
        <v>1869</v>
      </c>
      <c r="Q813" s="1157" t="s">
        <v>1870</v>
      </c>
      <c r="R813" s="1161">
        <v>244</v>
      </c>
      <c r="S813" s="1163" t="s">
        <v>1868</v>
      </c>
      <c r="T813" s="1163" t="s">
        <v>1868</v>
      </c>
      <c r="U813" s="1163">
        <v>25.5</v>
      </c>
      <c r="V813" s="1163">
        <v>22.95</v>
      </c>
      <c r="W813" s="1163">
        <v>22.95</v>
      </c>
      <c r="X813" s="1163"/>
    </row>
    <row r="814" spans="1:24">
      <c r="A814" s="1219"/>
      <c r="B814" s="1222"/>
      <c r="C814" s="1245"/>
      <c r="D814" s="1246"/>
      <c r="E814" s="1225"/>
      <c r="F814" s="1228"/>
      <c r="G814" s="1228"/>
      <c r="H814" s="1228"/>
      <c r="I814" s="1228"/>
      <c r="J814" s="1228"/>
      <c r="K814" s="1247"/>
      <c r="L814" s="1249"/>
      <c r="M814" s="1249"/>
      <c r="N814" s="1217"/>
      <c r="O814" s="1217"/>
      <c r="P814" s="1168"/>
      <c r="Q814" s="1169"/>
      <c r="R814" s="1177"/>
      <c r="S814" s="1178"/>
      <c r="T814" s="1178"/>
      <c r="U814" s="1178"/>
      <c r="V814" s="1178"/>
      <c r="W814" s="1178"/>
      <c r="X814" s="1178"/>
    </row>
    <row r="815" spans="1:24">
      <c r="A815" s="1219"/>
      <c r="B815" s="1222"/>
      <c r="C815" s="1245"/>
      <c r="D815" s="1246"/>
      <c r="E815" s="1225"/>
      <c r="F815" s="1228"/>
      <c r="G815" s="1228"/>
      <c r="H815" s="1228"/>
      <c r="I815" s="1228"/>
      <c r="J815" s="1228"/>
      <c r="K815" s="1247"/>
      <c r="L815" s="1249"/>
      <c r="M815" s="1249"/>
      <c r="N815" s="1217"/>
      <c r="O815" s="1217"/>
      <c r="P815" s="1168"/>
      <c r="Q815" s="1169"/>
      <c r="R815" s="1177"/>
      <c r="S815" s="1178"/>
      <c r="T815" s="1178"/>
      <c r="U815" s="1178"/>
      <c r="V815" s="1178"/>
      <c r="W815" s="1178"/>
      <c r="X815" s="1178"/>
    </row>
    <row r="816" spans="1:24">
      <c r="A816" s="1220"/>
      <c r="B816" s="1223"/>
      <c r="C816" s="1235"/>
      <c r="D816" s="1237"/>
      <c r="E816" s="1226"/>
      <c r="F816" s="1229"/>
      <c r="G816" s="1229"/>
      <c r="H816" s="1229"/>
      <c r="I816" s="1229"/>
      <c r="J816" s="1229"/>
      <c r="K816" s="1202"/>
      <c r="L816" s="1250"/>
      <c r="M816" s="1250"/>
      <c r="N816" s="1173"/>
      <c r="O816" s="1173"/>
      <c r="P816" s="1156"/>
      <c r="Q816" s="1158"/>
      <c r="R816" s="1162"/>
      <c r="S816" s="1164"/>
      <c r="T816" s="1164"/>
      <c r="U816" s="1164"/>
      <c r="V816" s="1164"/>
      <c r="W816" s="1164"/>
      <c r="X816" s="1164"/>
    </row>
    <row r="817" spans="1:24">
      <c r="A817" s="1218">
        <v>624</v>
      </c>
      <c r="B817" s="1221" t="s">
        <v>1829</v>
      </c>
      <c r="C817" s="1234" t="s">
        <v>1839</v>
      </c>
      <c r="D817" s="1236" t="s">
        <v>1840</v>
      </c>
      <c r="E817" s="1224" t="s">
        <v>1860</v>
      </c>
      <c r="F817" s="1227" t="s">
        <v>1861</v>
      </c>
      <c r="G817" s="1227" t="s">
        <v>1862</v>
      </c>
      <c r="H817" s="1227" t="s">
        <v>1863</v>
      </c>
      <c r="I817" s="1227" t="s">
        <v>1914</v>
      </c>
      <c r="J817" s="1227" t="s">
        <v>1864</v>
      </c>
      <c r="K817" s="1242" t="s">
        <v>1915</v>
      </c>
      <c r="L817" s="1227" t="s">
        <v>1916</v>
      </c>
      <c r="M817" s="1224" t="s">
        <v>1917</v>
      </c>
      <c r="N817" s="1172" t="s">
        <v>50</v>
      </c>
      <c r="O817" s="1172" t="s">
        <v>548</v>
      </c>
      <c r="P817" s="1155" t="s">
        <v>1871</v>
      </c>
      <c r="Q817" s="1157" t="s">
        <v>1872</v>
      </c>
      <c r="R817" s="1177">
        <v>244</v>
      </c>
      <c r="S817" s="1163">
        <v>173.7</v>
      </c>
      <c r="T817" s="1163">
        <v>173.7</v>
      </c>
      <c r="U817" s="1163">
        <v>100</v>
      </c>
      <c r="V817" s="1163">
        <v>100</v>
      </c>
      <c r="W817" s="1163">
        <v>100</v>
      </c>
      <c r="X817" s="1163"/>
    </row>
    <row r="818" spans="1:24">
      <c r="A818" s="1219"/>
      <c r="B818" s="1222"/>
      <c r="C818" s="1245"/>
      <c r="D818" s="1246"/>
      <c r="E818" s="1225"/>
      <c r="F818" s="1228"/>
      <c r="G818" s="1228"/>
      <c r="H818" s="1228"/>
      <c r="I818" s="1228"/>
      <c r="J818" s="1228"/>
      <c r="K818" s="1243"/>
      <c r="L818" s="1228"/>
      <c r="M818" s="1225"/>
      <c r="N818" s="1217"/>
      <c r="O818" s="1217"/>
      <c r="P818" s="1168"/>
      <c r="Q818" s="1169"/>
      <c r="R818" s="1177"/>
      <c r="S818" s="1178"/>
      <c r="T818" s="1178"/>
      <c r="U818" s="1178"/>
      <c r="V818" s="1178"/>
      <c r="W818" s="1178"/>
      <c r="X818" s="1178"/>
    </row>
    <row r="819" spans="1:24">
      <c r="A819" s="1219"/>
      <c r="B819" s="1222"/>
      <c r="C819" s="1245"/>
      <c r="D819" s="1246"/>
      <c r="E819" s="1225"/>
      <c r="F819" s="1228"/>
      <c r="G819" s="1228"/>
      <c r="H819" s="1228"/>
      <c r="I819" s="1228"/>
      <c r="J819" s="1228"/>
      <c r="K819" s="1243"/>
      <c r="L819" s="1228"/>
      <c r="M819" s="1225"/>
      <c r="N819" s="1217"/>
      <c r="O819" s="1217"/>
      <c r="P819" s="1168"/>
      <c r="Q819" s="1169"/>
      <c r="R819" s="1177"/>
      <c r="S819" s="1178"/>
      <c r="T819" s="1178"/>
      <c r="U819" s="1178"/>
      <c r="V819" s="1178"/>
      <c r="W819" s="1178"/>
      <c r="X819" s="1178"/>
    </row>
    <row r="820" spans="1:24">
      <c r="A820" s="1220"/>
      <c r="B820" s="1223"/>
      <c r="C820" s="1235"/>
      <c r="D820" s="1237"/>
      <c r="E820" s="1226"/>
      <c r="F820" s="1229"/>
      <c r="G820" s="1229"/>
      <c r="H820" s="1229"/>
      <c r="I820" s="1229"/>
      <c r="J820" s="1229"/>
      <c r="K820" s="1244"/>
      <c r="L820" s="1229"/>
      <c r="M820" s="1226"/>
      <c r="N820" s="1173"/>
      <c r="O820" s="1173"/>
      <c r="P820" s="1156"/>
      <c r="Q820" s="1158"/>
      <c r="R820" s="1162"/>
      <c r="S820" s="1164"/>
      <c r="T820" s="1164"/>
      <c r="U820" s="1164"/>
      <c r="V820" s="1164"/>
      <c r="W820" s="1164"/>
      <c r="X820" s="1164"/>
    </row>
    <row r="821" spans="1:24">
      <c r="A821" s="1185">
        <v>624</v>
      </c>
      <c r="B821" s="1187" t="s">
        <v>1829</v>
      </c>
      <c r="C821" s="1189" t="s">
        <v>1839</v>
      </c>
      <c r="D821" s="1191" t="s">
        <v>1840</v>
      </c>
      <c r="E821" s="1193" t="s">
        <v>378</v>
      </c>
      <c r="F821" s="1195" t="s">
        <v>1873</v>
      </c>
      <c r="G821" s="1197">
        <v>39814</v>
      </c>
      <c r="H821" s="1195" t="s">
        <v>310</v>
      </c>
      <c r="I821" s="1195" t="s">
        <v>1851</v>
      </c>
      <c r="J821" s="1195">
        <v>38416</v>
      </c>
      <c r="K821" s="1201" t="s">
        <v>478</v>
      </c>
      <c r="L821" s="1195" t="s">
        <v>1874</v>
      </c>
      <c r="M821" s="1197">
        <v>42512</v>
      </c>
      <c r="N821" s="1199" t="s">
        <v>50</v>
      </c>
      <c r="O821" s="1199" t="s">
        <v>548</v>
      </c>
      <c r="P821" s="1165" t="s">
        <v>1875</v>
      </c>
      <c r="Q821" s="1167" t="s">
        <v>1876</v>
      </c>
      <c r="R821" s="1181">
        <v>244</v>
      </c>
      <c r="S821" s="1183">
        <v>150</v>
      </c>
      <c r="T821" s="1183">
        <v>150</v>
      </c>
      <c r="U821" s="1183" t="s">
        <v>1868</v>
      </c>
      <c r="V821" s="1183" t="s">
        <v>1868</v>
      </c>
      <c r="W821" s="1183" t="s">
        <v>1868</v>
      </c>
      <c r="X821" s="1183"/>
    </row>
    <row r="822" spans="1:24">
      <c r="A822" s="1186"/>
      <c r="B822" s="1188"/>
      <c r="C822" s="1190"/>
      <c r="D822" s="1192"/>
      <c r="E822" s="1194"/>
      <c r="F822" s="1196"/>
      <c r="G822" s="1198"/>
      <c r="H822" s="1196"/>
      <c r="I822" s="1196"/>
      <c r="J822" s="1196"/>
      <c r="K822" s="1202"/>
      <c r="L822" s="1196"/>
      <c r="M822" s="1198"/>
      <c r="N822" s="1200"/>
      <c r="O822" s="1200"/>
      <c r="P822" s="1166"/>
      <c r="Q822" s="1158"/>
      <c r="R822" s="1182"/>
      <c r="S822" s="1184"/>
      <c r="T822" s="1184"/>
      <c r="U822" s="1184"/>
      <c r="V822" s="1184"/>
      <c r="W822" s="1184"/>
      <c r="X822" s="1184"/>
    </row>
    <row r="823" spans="1:24">
      <c r="A823" s="1209">
        <v>624</v>
      </c>
      <c r="B823" s="1211" t="s">
        <v>1829</v>
      </c>
      <c r="C823" s="1238" t="s">
        <v>1839</v>
      </c>
      <c r="D823" s="1240" t="s">
        <v>1840</v>
      </c>
      <c r="E823" s="1215" t="s">
        <v>378</v>
      </c>
      <c r="F823" s="1205" t="s">
        <v>1873</v>
      </c>
      <c r="G823" s="1207">
        <v>39814</v>
      </c>
      <c r="H823" s="1205" t="s">
        <v>310</v>
      </c>
      <c r="I823" s="1205" t="s">
        <v>1851</v>
      </c>
      <c r="J823" s="1205">
        <v>38416</v>
      </c>
      <c r="K823" s="1203" t="s">
        <v>478</v>
      </c>
      <c r="L823" s="1205" t="s">
        <v>1874</v>
      </c>
      <c r="M823" s="1207">
        <v>42512</v>
      </c>
      <c r="N823" s="1172" t="s">
        <v>50</v>
      </c>
      <c r="O823" s="1172" t="s">
        <v>548</v>
      </c>
      <c r="P823" s="1155" t="s">
        <v>1877</v>
      </c>
      <c r="Q823" s="1157" t="s">
        <v>1876</v>
      </c>
      <c r="R823" s="1161">
        <v>244</v>
      </c>
      <c r="S823" s="1163" t="s">
        <v>1868</v>
      </c>
      <c r="T823" s="1163" t="s">
        <v>1868</v>
      </c>
      <c r="U823" s="1163">
        <v>180</v>
      </c>
      <c r="V823" s="1163">
        <v>180</v>
      </c>
      <c r="W823" s="1163">
        <v>180</v>
      </c>
      <c r="X823" s="1163"/>
    </row>
    <row r="824" spans="1:24">
      <c r="A824" s="1210"/>
      <c r="B824" s="1212"/>
      <c r="C824" s="1239"/>
      <c r="D824" s="1241"/>
      <c r="E824" s="1216"/>
      <c r="F824" s="1206"/>
      <c r="G824" s="1208"/>
      <c r="H824" s="1206"/>
      <c r="I824" s="1206"/>
      <c r="J824" s="1206"/>
      <c r="K824" s="1204"/>
      <c r="L824" s="1206"/>
      <c r="M824" s="1208"/>
      <c r="N824" s="1173"/>
      <c r="O824" s="1173"/>
      <c r="P824" s="1156"/>
      <c r="Q824" s="1158"/>
      <c r="R824" s="1162"/>
      <c r="S824" s="1164"/>
      <c r="T824" s="1164"/>
      <c r="U824" s="1164"/>
      <c r="V824" s="1164"/>
      <c r="W824" s="1164"/>
      <c r="X824" s="1164"/>
    </row>
    <row r="825" spans="1:24">
      <c r="A825" s="1218">
        <v>624</v>
      </c>
      <c r="B825" s="1221" t="s">
        <v>1829</v>
      </c>
      <c r="C825" s="1234" t="s">
        <v>1839</v>
      </c>
      <c r="D825" s="1236" t="s">
        <v>1840</v>
      </c>
      <c r="E825" s="1224" t="s">
        <v>1878</v>
      </c>
      <c r="F825" s="1227" t="s">
        <v>1879</v>
      </c>
      <c r="G825" s="1227" t="s">
        <v>1880</v>
      </c>
      <c r="H825" s="1227" t="s">
        <v>1881</v>
      </c>
      <c r="I825" s="1227" t="s">
        <v>1882</v>
      </c>
      <c r="J825" s="1227">
        <v>38574</v>
      </c>
      <c r="K825" s="1203" t="s">
        <v>1883</v>
      </c>
      <c r="L825" s="1227" t="s">
        <v>1884</v>
      </c>
      <c r="M825" s="1227">
        <v>41843</v>
      </c>
      <c r="N825" s="1172" t="s">
        <v>50</v>
      </c>
      <c r="O825" s="1172" t="s">
        <v>548</v>
      </c>
      <c r="P825" s="1155" t="s">
        <v>1885</v>
      </c>
      <c r="Q825" s="1157" t="s">
        <v>149</v>
      </c>
      <c r="R825" s="1161">
        <v>111</v>
      </c>
      <c r="S825" s="1163">
        <v>13168.66</v>
      </c>
      <c r="T825" s="1163">
        <v>13168.66</v>
      </c>
      <c r="U825" s="1163">
        <v>0</v>
      </c>
      <c r="V825" s="1163">
        <f>U825</f>
        <v>0</v>
      </c>
      <c r="W825" s="1163">
        <f>V825</f>
        <v>0</v>
      </c>
      <c r="X825" s="1163"/>
    </row>
    <row r="826" spans="1:24">
      <c r="A826" s="1220"/>
      <c r="B826" s="1223"/>
      <c r="C826" s="1235"/>
      <c r="D826" s="1237"/>
      <c r="E826" s="1226"/>
      <c r="F826" s="1229"/>
      <c r="G826" s="1229"/>
      <c r="H826" s="1229"/>
      <c r="I826" s="1229"/>
      <c r="J826" s="1229"/>
      <c r="K826" s="1204"/>
      <c r="L826" s="1229"/>
      <c r="M826" s="1229"/>
      <c r="N826" s="1173"/>
      <c r="O826" s="1173"/>
      <c r="P826" s="1156"/>
      <c r="Q826" s="1158"/>
      <c r="R826" s="1162"/>
      <c r="S826" s="1164"/>
      <c r="T826" s="1164"/>
      <c r="U826" s="1164"/>
      <c r="V826" s="1164"/>
      <c r="W826" s="1164"/>
      <c r="X826" s="1164"/>
    </row>
    <row r="827" spans="1:24">
      <c r="A827" s="1218">
        <v>624</v>
      </c>
      <c r="B827" s="1221" t="s">
        <v>1829</v>
      </c>
      <c r="C827" s="1234" t="s">
        <v>1839</v>
      </c>
      <c r="D827" s="1236" t="s">
        <v>1840</v>
      </c>
      <c r="E827" s="1224" t="s">
        <v>1878</v>
      </c>
      <c r="F827" s="1227" t="s">
        <v>1879</v>
      </c>
      <c r="G827" s="1227" t="s">
        <v>1880</v>
      </c>
      <c r="H827" s="1227" t="s">
        <v>1881</v>
      </c>
      <c r="I827" s="1227" t="s">
        <v>1882</v>
      </c>
      <c r="J827" s="1227">
        <v>38574</v>
      </c>
      <c r="K827" s="1203" t="s">
        <v>1883</v>
      </c>
      <c r="L827" s="1227" t="s">
        <v>1884</v>
      </c>
      <c r="M827" s="1227">
        <v>41843</v>
      </c>
      <c r="N827" s="1172" t="s">
        <v>50</v>
      </c>
      <c r="O827" s="1172" t="s">
        <v>548</v>
      </c>
      <c r="P827" s="1155" t="s">
        <v>1886</v>
      </c>
      <c r="Q827" s="1157" t="s">
        <v>149</v>
      </c>
      <c r="R827" s="1161">
        <v>111</v>
      </c>
      <c r="S827" s="1163">
        <v>0</v>
      </c>
      <c r="T827" s="1163">
        <v>0</v>
      </c>
      <c r="U827" s="1163">
        <v>13054.85</v>
      </c>
      <c r="V827" s="1163">
        <f>U827</f>
        <v>13054.85</v>
      </c>
      <c r="W827" s="1163">
        <f>V827</f>
        <v>13054.85</v>
      </c>
      <c r="X827" s="1163"/>
    </row>
    <row r="828" spans="1:24">
      <c r="A828" s="1220"/>
      <c r="B828" s="1223"/>
      <c r="C828" s="1235"/>
      <c r="D828" s="1237"/>
      <c r="E828" s="1226"/>
      <c r="F828" s="1229"/>
      <c r="G828" s="1229"/>
      <c r="H828" s="1229"/>
      <c r="I828" s="1229"/>
      <c r="J828" s="1229"/>
      <c r="K828" s="1204"/>
      <c r="L828" s="1229"/>
      <c r="M828" s="1229"/>
      <c r="N828" s="1173"/>
      <c r="O828" s="1173"/>
      <c r="P828" s="1156"/>
      <c r="Q828" s="1158"/>
      <c r="R828" s="1162"/>
      <c r="S828" s="1164"/>
      <c r="T828" s="1164"/>
      <c r="U828" s="1164"/>
      <c r="V828" s="1164"/>
      <c r="W828" s="1164"/>
      <c r="X828" s="1164"/>
    </row>
    <row r="829" spans="1:24">
      <c r="A829" s="1218">
        <v>624</v>
      </c>
      <c r="B829" s="1221" t="s">
        <v>1829</v>
      </c>
      <c r="C829" s="1234" t="s">
        <v>1839</v>
      </c>
      <c r="D829" s="1236" t="s">
        <v>1840</v>
      </c>
      <c r="E829" s="1224" t="s">
        <v>1878</v>
      </c>
      <c r="F829" s="1227" t="s">
        <v>1879</v>
      </c>
      <c r="G829" s="1227" t="s">
        <v>1880</v>
      </c>
      <c r="H829" s="1227" t="s">
        <v>1881</v>
      </c>
      <c r="I829" s="1227" t="s">
        <v>1882</v>
      </c>
      <c r="J829" s="1227">
        <v>38574</v>
      </c>
      <c r="K829" s="1203" t="s">
        <v>1883</v>
      </c>
      <c r="L829" s="1227" t="s">
        <v>1884</v>
      </c>
      <c r="M829" s="1227">
        <v>41843</v>
      </c>
      <c r="N829" s="1172" t="s">
        <v>50</v>
      </c>
      <c r="O829" s="1172" t="s">
        <v>548</v>
      </c>
      <c r="P829" s="1155" t="s">
        <v>1885</v>
      </c>
      <c r="Q829" s="1157" t="s">
        <v>149</v>
      </c>
      <c r="R829" s="1161">
        <v>119</v>
      </c>
      <c r="S829" s="1163">
        <v>4051.24</v>
      </c>
      <c r="T829" s="1163">
        <v>4051.24</v>
      </c>
      <c r="U829" s="1163">
        <v>0</v>
      </c>
      <c r="V829" s="1163">
        <v>0</v>
      </c>
      <c r="W829" s="1163">
        <v>0</v>
      </c>
      <c r="X829" s="1163"/>
    </row>
    <row r="830" spans="1:24">
      <c r="A830" s="1220"/>
      <c r="B830" s="1223"/>
      <c r="C830" s="1235"/>
      <c r="D830" s="1237"/>
      <c r="E830" s="1226"/>
      <c r="F830" s="1229"/>
      <c r="G830" s="1229"/>
      <c r="H830" s="1229"/>
      <c r="I830" s="1229"/>
      <c r="J830" s="1229"/>
      <c r="K830" s="1204"/>
      <c r="L830" s="1229"/>
      <c r="M830" s="1229"/>
      <c r="N830" s="1173"/>
      <c r="O830" s="1173"/>
      <c r="P830" s="1156"/>
      <c r="Q830" s="1158"/>
      <c r="R830" s="1162"/>
      <c r="S830" s="1164"/>
      <c r="T830" s="1164"/>
      <c r="U830" s="1164"/>
      <c r="V830" s="1164"/>
      <c r="W830" s="1164"/>
      <c r="X830" s="1164"/>
    </row>
    <row r="831" spans="1:24">
      <c r="A831" s="1218">
        <v>624</v>
      </c>
      <c r="B831" s="1221" t="s">
        <v>1829</v>
      </c>
      <c r="C831" s="1234" t="s">
        <v>1839</v>
      </c>
      <c r="D831" s="1236" t="s">
        <v>1840</v>
      </c>
      <c r="E831" s="1224" t="s">
        <v>1878</v>
      </c>
      <c r="F831" s="1227" t="s">
        <v>1879</v>
      </c>
      <c r="G831" s="1227" t="s">
        <v>1880</v>
      </c>
      <c r="H831" s="1227" t="s">
        <v>1881</v>
      </c>
      <c r="I831" s="1227" t="s">
        <v>1882</v>
      </c>
      <c r="J831" s="1227">
        <v>38574</v>
      </c>
      <c r="K831" s="1203" t="s">
        <v>1883</v>
      </c>
      <c r="L831" s="1227" t="s">
        <v>1884</v>
      </c>
      <c r="M831" s="1227">
        <v>41843</v>
      </c>
      <c r="N831" s="1172" t="s">
        <v>50</v>
      </c>
      <c r="O831" s="1172" t="s">
        <v>548</v>
      </c>
      <c r="P831" s="1155" t="s">
        <v>1886</v>
      </c>
      <c r="Q831" s="1157" t="s">
        <v>149</v>
      </c>
      <c r="R831" s="1161">
        <v>119</v>
      </c>
      <c r="S831" s="1163">
        <v>0</v>
      </c>
      <c r="T831" s="1163">
        <v>0</v>
      </c>
      <c r="U831" s="1163">
        <v>3942.57</v>
      </c>
      <c r="V831" s="1163">
        <f>U831</f>
        <v>3942.57</v>
      </c>
      <c r="W831" s="1163">
        <f>V831</f>
        <v>3942.57</v>
      </c>
      <c r="X831" s="1163"/>
    </row>
    <row r="832" spans="1:24">
      <c r="A832" s="1220"/>
      <c r="B832" s="1223"/>
      <c r="C832" s="1235"/>
      <c r="D832" s="1237"/>
      <c r="E832" s="1226"/>
      <c r="F832" s="1229"/>
      <c r="G832" s="1229"/>
      <c r="H832" s="1229"/>
      <c r="I832" s="1229"/>
      <c r="J832" s="1229"/>
      <c r="K832" s="1204"/>
      <c r="L832" s="1229"/>
      <c r="M832" s="1229"/>
      <c r="N832" s="1173"/>
      <c r="O832" s="1173"/>
      <c r="P832" s="1156"/>
      <c r="Q832" s="1158"/>
      <c r="R832" s="1162"/>
      <c r="S832" s="1164"/>
      <c r="T832" s="1164"/>
      <c r="U832" s="1164"/>
      <c r="V832" s="1164"/>
      <c r="W832" s="1164"/>
      <c r="X832" s="1164"/>
    </row>
    <row r="833" spans="1:24">
      <c r="A833" s="1218">
        <v>624</v>
      </c>
      <c r="B833" s="1221" t="s">
        <v>1829</v>
      </c>
      <c r="C833" s="1234" t="s">
        <v>1839</v>
      </c>
      <c r="D833" s="1236" t="s">
        <v>1840</v>
      </c>
      <c r="E833" s="1224" t="s">
        <v>1878</v>
      </c>
      <c r="F833" s="1227" t="s">
        <v>1879</v>
      </c>
      <c r="G833" s="1227" t="s">
        <v>1880</v>
      </c>
      <c r="H833" s="1227" t="s">
        <v>1881</v>
      </c>
      <c r="I833" s="1227" t="s">
        <v>1882</v>
      </c>
      <c r="J833" s="1227">
        <v>38574</v>
      </c>
      <c r="K833" s="1203" t="s">
        <v>1883</v>
      </c>
      <c r="L833" s="1227" t="s">
        <v>1884</v>
      </c>
      <c r="M833" s="1227">
        <v>41843</v>
      </c>
      <c r="N833" s="1172" t="s">
        <v>50</v>
      </c>
      <c r="O833" s="1172" t="s">
        <v>548</v>
      </c>
      <c r="P833" s="1155" t="s">
        <v>1885</v>
      </c>
      <c r="Q833" s="1157" t="s">
        <v>149</v>
      </c>
      <c r="R833" s="1161">
        <v>244</v>
      </c>
      <c r="S833" s="1163">
        <v>2034.33</v>
      </c>
      <c r="T833" s="1163">
        <v>1999.16</v>
      </c>
      <c r="U833" s="1163">
        <v>0</v>
      </c>
      <c r="V833" s="1163">
        <f>U833</f>
        <v>0</v>
      </c>
      <c r="W833" s="1163">
        <f>V833</f>
        <v>0</v>
      </c>
      <c r="X833" s="1163"/>
    </row>
    <row r="834" spans="1:24">
      <c r="A834" s="1220"/>
      <c r="B834" s="1223"/>
      <c r="C834" s="1235"/>
      <c r="D834" s="1237"/>
      <c r="E834" s="1226"/>
      <c r="F834" s="1229"/>
      <c r="G834" s="1229"/>
      <c r="H834" s="1229"/>
      <c r="I834" s="1229"/>
      <c r="J834" s="1229"/>
      <c r="K834" s="1204"/>
      <c r="L834" s="1229"/>
      <c r="M834" s="1229"/>
      <c r="N834" s="1173"/>
      <c r="O834" s="1173"/>
      <c r="P834" s="1156"/>
      <c r="Q834" s="1158"/>
      <c r="R834" s="1162"/>
      <c r="S834" s="1164"/>
      <c r="T834" s="1164"/>
      <c r="U834" s="1164"/>
      <c r="V834" s="1164"/>
      <c r="W834" s="1164"/>
      <c r="X834" s="1164"/>
    </row>
    <row r="835" spans="1:24">
      <c r="A835" s="1218">
        <v>624</v>
      </c>
      <c r="B835" s="1221" t="s">
        <v>1829</v>
      </c>
      <c r="C835" s="1234" t="s">
        <v>1839</v>
      </c>
      <c r="D835" s="1236" t="s">
        <v>1840</v>
      </c>
      <c r="E835" s="1224" t="s">
        <v>1878</v>
      </c>
      <c r="F835" s="1227" t="s">
        <v>1879</v>
      </c>
      <c r="G835" s="1227" t="s">
        <v>1880</v>
      </c>
      <c r="H835" s="1227" t="s">
        <v>1881</v>
      </c>
      <c r="I835" s="1227" t="s">
        <v>1882</v>
      </c>
      <c r="J835" s="1227">
        <v>38574</v>
      </c>
      <c r="K835" s="1203" t="s">
        <v>1883</v>
      </c>
      <c r="L835" s="1227" t="s">
        <v>1884</v>
      </c>
      <c r="M835" s="1227">
        <v>41843</v>
      </c>
      <c r="N835" s="1172" t="s">
        <v>50</v>
      </c>
      <c r="O835" s="1172" t="s">
        <v>548</v>
      </c>
      <c r="P835" s="1155" t="s">
        <v>1886</v>
      </c>
      <c r="Q835" s="1157" t="s">
        <v>149</v>
      </c>
      <c r="R835" s="1161">
        <v>244</v>
      </c>
      <c r="S835" s="1163">
        <v>0</v>
      </c>
      <c r="T835" s="1163">
        <v>0</v>
      </c>
      <c r="U835" s="1163">
        <v>1338.16</v>
      </c>
      <c r="V835" s="1163">
        <f>U835</f>
        <v>1338.16</v>
      </c>
      <c r="W835" s="1163">
        <f>V835</f>
        <v>1338.16</v>
      </c>
      <c r="X835" s="1163"/>
    </row>
    <row r="836" spans="1:24">
      <c r="A836" s="1220"/>
      <c r="B836" s="1223"/>
      <c r="C836" s="1235"/>
      <c r="D836" s="1237"/>
      <c r="E836" s="1226"/>
      <c r="F836" s="1229"/>
      <c r="G836" s="1229"/>
      <c r="H836" s="1229"/>
      <c r="I836" s="1229"/>
      <c r="J836" s="1229"/>
      <c r="K836" s="1204"/>
      <c r="L836" s="1229"/>
      <c r="M836" s="1229"/>
      <c r="N836" s="1173"/>
      <c r="O836" s="1173"/>
      <c r="P836" s="1156"/>
      <c r="Q836" s="1158"/>
      <c r="R836" s="1162"/>
      <c r="S836" s="1164"/>
      <c r="T836" s="1164"/>
      <c r="U836" s="1164"/>
      <c r="V836" s="1164"/>
      <c r="W836" s="1164"/>
      <c r="X836" s="1164"/>
    </row>
    <row r="837" spans="1:24">
      <c r="A837" s="1218">
        <v>624</v>
      </c>
      <c r="B837" s="1221" t="s">
        <v>1829</v>
      </c>
      <c r="C837" s="1234" t="s">
        <v>1839</v>
      </c>
      <c r="D837" s="1236" t="s">
        <v>1840</v>
      </c>
      <c r="E837" s="1224" t="s">
        <v>1878</v>
      </c>
      <c r="F837" s="1227" t="s">
        <v>1879</v>
      </c>
      <c r="G837" s="1227" t="s">
        <v>1880</v>
      </c>
      <c r="H837" s="1227" t="s">
        <v>1881</v>
      </c>
      <c r="I837" s="1227" t="s">
        <v>1882</v>
      </c>
      <c r="J837" s="1227">
        <v>38574</v>
      </c>
      <c r="K837" s="1203" t="s">
        <v>1883</v>
      </c>
      <c r="L837" s="1227" t="s">
        <v>1884</v>
      </c>
      <c r="M837" s="1227">
        <v>41843</v>
      </c>
      <c r="N837" s="1172" t="s">
        <v>50</v>
      </c>
      <c r="O837" s="1172" t="s">
        <v>548</v>
      </c>
      <c r="P837" s="1155" t="s">
        <v>1885</v>
      </c>
      <c r="Q837" s="1157" t="s">
        <v>149</v>
      </c>
      <c r="R837" s="1161">
        <v>851</v>
      </c>
      <c r="S837" s="1163">
        <v>167.24</v>
      </c>
      <c r="T837" s="1163">
        <v>167.24</v>
      </c>
      <c r="U837" s="1163">
        <v>0</v>
      </c>
      <c r="V837" s="1163">
        <f>U837</f>
        <v>0</v>
      </c>
      <c r="W837" s="1163">
        <f>V837</f>
        <v>0</v>
      </c>
      <c r="X837" s="1163"/>
    </row>
    <row r="838" spans="1:24">
      <c r="A838" s="1220"/>
      <c r="B838" s="1223"/>
      <c r="C838" s="1235"/>
      <c r="D838" s="1237"/>
      <c r="E838" s="1226"/>
      <c r="F838" s="1229"/>
      <c r="G838" s="1229"/>
      <c r="H838" s="1229"/>
      <c r="I838" s="1229"/>
      <c r="J838" s="1229"/>
      <c r="K838" s="1204"/>
      <c r="L838" s="1229"/>
      <c r="M838" s="1229"/>
      <c r="N838" s="1173"/>
      <c r="O838" s="1173"/>
      <c r="P838" s="1156"/>
      <c r="Q838" s="1158"/>
      <c r="R838" s="1162"/>
      <c r="S838" s="1164"/>
      <c r="T838" s="1164"/>
      <c r="U838" s="1164"/>
      <c r="V838" s="1164"/>
      <c r="W838" s="1164"/>
      <c r="X838" s="1164"/>
    </row>
    <row r="839" spans="1:24">
      <c r="A839" s="1218">
        <v>624</v>
      </c>
      <c r="B839" s="1221" t="s">
        <v>1829</v>
      </c>
      <c r="C839" s="1234" t="s">
        <v>1839</v>
      </c>
      <c r="D839" s="1236" t="s">
        <v>1840</v>
      </c>
      <c r="E839" s="1224" t="s">
        <v>1878</v>
      </c>
      <c r="F839" s="1227" t="s">
        <v>1879</v>
      </c>
      <c r="G839" s="1227" t="s">
        <v>1880</v>
      </c>
      <c r="H839" s="1227" t="s">
        <v>1881</v>
      </c>
      <c r="I839" s="1227" t="s">
        <v>1882</v>
      </c>
      <c r="J839" s="1227">
        <v>38574</v>
      </c>
      <c r="K839" s="1203" t="s">
        <v>1883</v>
      </c>
      <c r="L839" s="1227" t="s">
        <v>1884</v>
      </c>
      <c r="M839" s="1227">
        <v>41843</v>
      </c>
      <c r="N839" s="1172" t="s">
        <v>50</v>
      </c>
      <c r="O839" s="1172" t="s">
        <v>548</v>
      </c>
      <c r="P839" s="1155" t="s">
        <v>1886</v>
      </c>
      <c r="Q839" s="1157" t="s">
        <v>149</v>
      </c>
      <c r="R839" s="1161">
        <v>851</v>
      </c>
      <c r="S839" s="1163">
        <v>0</v>
      </c>
      <c r="T839" s="1163">
        <v>0</v>
      </c>
      <c r="U839" s="1163">
        <v>350</v>
      </c>
      <c r="V839" s="1163">
        <f>U839</f>
        <v>350</v>
      </c>
      <c r="W839" s="1163">
        <f>V839</f>
        <v>350</v>
      </c>
      <c r="X839" s="1163"/>
    </row>
    <row r="840" spans="1:24">
      <c r="A840" s="1220"/>
      <c r="B840" s="1223"/>
      <c r="C840" s="1235"/>
      <c r="D840" s="1237"/>
      <c r="E840" s="1226"/>
      <c r="F840" s="1229"/>
      <c r="G840" s="1229"/>
      <c r="H840" s="1229"/>
      <c r="I840" s="1229"/>
      <c r="J840" s="1229"/>
      <c r="K840" s="1204"/>
      <c r="L840" s="1229"/>
      <c r="M840" s="1229"/>
      <c r="N840" s="1173"/>
      <c r="O840" s="1173"/>
      <c r="P840" s="1156"/>
      <c r="Q840" s="1158"/>
      <c r="R840" s="1162"/>
      <c r="S840" s="1164"/>
      <c r="T840" s="1164"/>
      <c r="U840" s="1164"/>
      <c r="V840" s="1164"/>
      <c r="W840" s="1164"/>
      <c r="X840" s="1164"/>
    </row>
    <row r="841" spans="1:24">
      <c r="A841" s="1218">
        <v>624</v>
      </c>
      <c r="B841" s="1221" t="s">
        <v>1829</v>
      </c>
      <c r="C841" s="1234" t="s">
        <v>1839</v>
      </c>
      <c r="D841" s="1236" t="s">
        <v>1840</v>
      </c>
      <c r="E841" s="1224" t="s">
        <v>1878</v>
      </c>
      <c r="F841" s="1227" t="s">
        <v>1879</v>
      </c>
      <c r="G841" s="1227" t="s">
        <v>1880</v>
      </c>
      <c r="H841" s="1227" t="s">
        <v>1881</v>
      </c>
      <c r="I841" s="1227" t="s">
        <v>1882</v>
      </c>
      <c r="J841" s="1227">
        <v>38574</v>
      </c>
      <c r="K841" s="1203" t="s">
        <v>1883</v>
      </c>
      <c r="L841" s="1227" t="s">
        <v>1884</v>
      </c>
      <c r="M841" s="1227">
        <v>41843</v>
      </c>
      <c r="N841" s="1172" t="s">
        <v>50</v>
      </c>
      <c r="O841" s="1172" t="s">
        <v>548</v>
      </c>
      <c r="P841" s="1155" t="s">
        <v>1885</v>
      </c>
      <c r="Q841" s="1157" t="s">
        <v>149</v>
      </c>
      <c r="R841" s="1161">
        <v>852</v>
      </c>
      <c r="S841" s="1163">
        <v>7.97</v>
      </c>
      <c r="T841" s="1163">
        <v>7.97</v>
      </c>
      <c r="U841" s="1163">
        <v>0</v>
      </c>
      <c r="V841" s="1163">
        <v>0</v>
      </c>
      <c r="W841" s="1163">
        <v>0</v>
      </c>
      <c r="X841" s="1163"/>
    </row>
    <row r="842" spans="1:24">
      <c r="A842" s="1220"/>
      <c r="B842" s="1223"/>
      <c r="C842" s="1235"/>
      <c r="D842" s="1237"/>
      <c r="E842" s="1226"/>
      <c r="F842" s="1229"/>
      <c r="G842" s="1229"/>
      <c r="H842" s="1229"/>
      <c r="I842" s="1229"/>
      <c r="J842" s="1229"/>
      <c r="K842" s="1204"/>
      <c r="L842" s="1229"/>
      <c r="M842" s="1229"/>
      <c r="N842" s="1173"/>
      <c r="O842" s="1173"/>
      <c r="P842" s="1156"/>
      <c r="Q842" s="1158"/>
      <c r="R842" s="1162"/>
      <c r="S842" s="1164"/>
      <c r="T842" s="1164"/>
      <c r="U842" s="1164"/>
      <c r="V842" s="1164"/>
      <c r="W842" s="1164"/>
      <c r="X842" s="1164"/>
    </row>
    <row r="843" spans="1:24">
      <c r="A843" s="1218">
        <v>624</v>
      </c>
      <c r="B843" s="1221" t="s">
        <v>1829</v>
      </c>
      <c r="C843" s="1234" t="s">
        <v>1839</v>
      </c>
      <c r="D843" s="1236" t="s">
        <v>1840</v>
      </c>
      <c r="E843" s="1224" t="s">
        <v>1878</v>
      </c>
      <c r="F843" s="1227" t="s">
        <v>1879</v>
      </c>
      <c r="G843" s="1227" t="s">
        <v>1880</v>
      </c>
      <c r="H843" s="1227" t="s">
        <v>1881</v>
      </c>
      <c r="I843" s="1227" t="s">
        <v>1882</v>
      </c>
      <c r="J843" s="1227">
        <v>38574</v>
      </c>
      <c r="K843" s="1203" t="s">
        <v>1883</v>
      </c>
      <c r="L843" s="1227" t="s">
        <v>1884</v>
      </c>
      <c r="M843" s="1227">
        <v>41843</v>
      </c>
      <c r="N843" s="1172" t="s">
        <v>50</v>
      </c>
      <c r="O843" s="1172" t="s">
        <v>548</v>
      </c>
      <c r="P843" s="1155" t="s">
        <v>1886</v>
      </c>
      <c r="Q843" s="1157" t="s">
        <v>149</v>
      </c>
      <c r="R843" s="1161">
        <v>852</v>
      </c>
      <c r="S843" s="1163">
        <v>0</v>
      </c>
      <c r="T843" s="1163">
        <v>0</v>
      </c>
      <c r="U843" s="1163">
        <v>7</v>
      </c>
      <c r="V843" s="1163">
        <f>U843</f>
        <v>7</v>
      </c>
      <c r="W843" s="1163">
        <f>V843</f>
        <v>7</v>
      </c>
      <c r="X843" s="1163"/>
    </row>
    <row r="844" spans="1:24">
      <c r="A844" s="1220"/>
      <c r="B844" s="1223"/>
      <c r="C844" s="1235"/>
      <c r="D844" s="1237"/>
      <c r="E844" s="1226"/>
      <c r="F844" s="1229"/>
      <c r="G844" s="1229"/>
      <c r="H844" s="1229"/>
      <c r="I844" s="1229"/>
      <c r="J844" s="1229"/>
      <c r="K844" s="1204"/>
      <c r="L844" s="1229"/>
      <c r="M844" s="1229"/>
      <c r="N844" s="1173"/>
      <c r="O844" s="1173"/>
      <c r="P844" s="1156"/>
      <c r="Q844" s="1158"/>
      <c r="R844" s="1162"/>
      <c r="S844" s="1164"/>
      <c r="T844" s="1164"/>
      <c r="U844" s="1164"/>
      <c r="V844" s="1164"/>
      <c r="W844" s="1164"/>
      <c r="X844" s="1164"/>
    </row>
    <row r="845" spans="1:24">
      <c r="A845" s="1218">
        <v>624</v>
      </c>
      <c r="B845" s="1221" t="s">
        <v>1829</v>
      </c>
      <c r="C845" s="1234" t="s">
        <v>1839</v>
      </c>
      <c r="D845" s="1236" t="s">
        <v>1840</v>
      </c>
      <c r="E845" s="1224" t="s">
        <v>1878</v>
      </c>
      <c r="F845" s="1227" t="s">
        <v>1879</v>
      </c>
      <c r="G845" s="1227" t="s">
        <v>1880</v>
      </c>
      <c r="H845" s="1227" t="s">
        <v>1881</v>
      </c>
      <c r="I845" s="1227" t="s">
        <v>1882</v>
      </c>
      <c r="J845" s="1227">
        <v>38574</v>
      </c>
      <c r="K845" s="1203" t="s">
        <v>1883</v>
      </c>
      <c r="L845" s="1227" t="s">
        <v>1884</v>
      </c>
      <c r="M845" s="1227">
        <v>41843</v>
      </c>
      <c r="N845" s="1172" t="s">
        <v>50</v>
      </c>
      <c r="O845" s="1172" t="s">
        <v>548</v>
      </c>
      <c r="P845" s="1155" t="s">
        <v>1885</v>
      </c>
      <c r="Q845" s="1157" t="s">
        <v>149</v>
      </c>
      <c r="R845" s="1161">
        <v>853</v>
      </c>
      <c r="S845" s="1163">
        <v>0.08</v>
      </c>
      <c r="T845" s="1163">
        <v>0.08</v>
      </c>
      <c r="U845" s="1163">
        <v>0</v>
      </c>
      <c r="V845" s="1163">
        <v>0</v>
      </c>
      <c r="W845" s="1163">
        <v>0</v>
      </c>
      <c r="X845" s="1163"/>
    </row>
    <row r="846" spans="1:24">
      <c r="A846" s="1220"/>
      <c r="B846" s="1223"/>
      <c r="C846" s="1235"/>
      <c r="D846" s="1237"/>
      <c r="E846" s="1226"/>
      <c r="F846" s="1229"/>
      <c r="G846" s="1229"/>
      <c r="H846" s="1229"/>
      <c r="I846" s="1229"/>
      <c r="J846" s="1229"/>
      <c r="K846" s="1204"/>
      <c r="L846" s="1229"/>
      <c r="M846" s="1229"/>
      <c r="N846" s="1173"/>
      <c r="O846" s="1173"/>
      <c r="P846" s="1156"/>
      <c r="Q846" s="1158"/>
      <c r="R846" s="1162"/>
      <c r="S846" s="1164"/>
      <c r="T846" s="1164"/>
      <c r="U846" s="1164"/>
      <c r="V846" s="1164"/>
      <c r="W846" s="1164"/>
      <c r="X846" s="1164"/>
    </row>
    <row r="847" spans="1:24">
      <c r="A847" s="1218">
        <v>624</v>
      </c>
      <c r="B847" s="1221" t="s">
        <v>1829</v>
      </c>
      <c r="C847" s="1234" t="s">
        <v>1839</v>
      </c>
      <c r="D847" s="1236" t="s">
        <v>1840</v>
      </c>
      <c r="E847" s="1224" t="s">
        <v>1878</v>
      </c>
      <c r="F847" s="1227" t="s">
        <v>1879</v>
      </c>
      <c r="G847" s="1227" t="s">
        <v>1880</v>
      </c>
      <c r="H847" s="1227" t="s">
        <v>1881</v>
      </c>
      <c r="I847" s="1227" t="s">
        <v>1882</v>
      </c>
      <c r="J847" s="1227">
        <v>38574</v>
      </c>
      <c r="K847" s="1203" t="s">
        <v>1883</v>
      </c>
      <c r="L847" s="1227" t="s">
        <v>1884</v>
      </c>
      <c r="M847" s="1227">
        <v>41843</v>
      </c>
      <c r="N847" s="1172" t="s">
        <v>50</v>
      </c>
      <c r="O847" s="1172" t="s">
        <v>548</v>
      </c>
      <c r="P847" s="1155" t="s">
        <v>861</v>
      </c>
      <c r="Q847" s="1157" t="s">
        <v>136</v>
      </c>
      <c r="R847" s="1161">
        <v>244</v>
      </c>
      <c r="S847" s="1163">
        <v>6288.84</v>
      </c>
      <c r="T847" s="1163">
        <v>6288.84</v>
      </c>
      <c r="U847" s="1163">
        <v>0</v>
      </c>
      <c r="V847" s="1163">
        <v>0</v>
      </c>
      <c r="W847" s="1163">
        <v>0</v>
      </c>
      <c r="X847" s="1163"/>
    </row>
    <row r="848" spans="1:24">
      <c r="A848" s="1220"/>
      <c r="B848" s="1223"/>
      <c r="C848" s="1235"/>
      <c r="D848" s="1237"/>
      <c r="E848" s="1226"/>
      <c r="F848" s="1229"/>
      <c r="G848" s="1229"/>
      <c r="H848" s="1229"/>
      <c r="I848" s="1229"/>
      <c r="J848" s="1229"/>
      <c r="K848" s="1204"/>
      <c r="L848" s="1229"/>
      <c r="M848" s="1229"/>
      <c r="N848" s="1173"/>
      <c r="O848" s="1173"/>
      <c r="P848" s="1156"/>
      <c r="Q848" s="1158"/>
      <c r="R848" s="1162"/>
      <c r="S848" s="1164"/>
      <c r="T848" s="1164"/>
      <c r="U848" s="1164"/>
      <c r="V848" s="1164"/>
      <c r="W848" s="1164"/>
      <c r="X848" s="1164"/>
    </row>
    <row r="849" spans="1:24">
      <c r="A849" s="1218">
        <v>624</v>
      </c>
      <c r="B849" s="1221" t="s">
        <v>1829</v>
      </c>
      <c r="C849" s="1234" t="s">
        <v>1839</v>
      </c>
      <c r="D849" s="1236" t="s">
        <v>1840</v>
      </c>
      <c r="E849" s="1224" t="s">
        <v>1878</v>
      </c>
      <c r="F849" s="1227" t="s">
        <v>1879</v>
      </c>
      <c r="G849" s="1227" t="s">
        <v>1880</v>
      </c>
      <c r="H849" s="1227" t="s">
        <v>1881</v>
      </c>
      <c r="I849" s="1227" t="s">
        <v>1882</v>
      </c>
      <c r="J849" s="1227">
        <v>38574</v>
      </c>
      <c r="K849" s="1203" t="s">
        <v>1883</v>
      </c>
      <c r="L849" s="1227" t="s">
        <v>1884</v>
      </c>
      <c r="M849" s="1227">
        <v>41843</v>
      </c>
      <c r="N849" s="1172" t="s">
        <v>50</v>
      </c>
      <c r="O849" s="1172" t="s">
        <v>548</v>
      </c>
      <c r="P849" s="1155" t="s">
        <v>1887</v>
      </c>
      <c r="Q849" s="1157" t="s">
        <v>136</v>
      </c>
      <c r="R849" s="1161">
        <v>244</v>
      </c>
      <c r="S849" s="1163">
        <v>0</v>
      </c>
      <c r="T849" s="1163">
        <v>0</v>
      </c>
      <c r="U849" s="1163">
        <v>2700</v>
      </c>
      <c r="V849" s="1163">
        <v>2430</v>
      </c>
      <c r="W849" s="1163">
        <v>2430</v>
      </c>
      <c r="X849" s="1163"/>
    </row>
    <row r="850" spans="1:24">
      <c r="A850" s="1220"/>
      <c r="B850" s="1223"/>
      <c r="C850" s="1235"/>
      <c r="D850" s="1237"/>
      <c r="E850" s="1226"/>
      <c r="F850" s="1229"/>
      <c r="G850" s="1229"/>
      <c r="H850" s="1229"/>
      <c r="I850" s="1229"/>
      <c r="J850" s="1229"/>
      <c r="K850" s="1204"/>
      <c r="L850" s="1229"/>
      <c r="M850" s="1229"/>
      <c r="N850" s="1173"/>
      <c r="O850" s="1173"/>
      <c r="P850" s="1156"/>
      <c r="Q850" s="1158"/>
      <c r="R850" s="1162"/>
      <c r="S850" s="1164"/>
      <c r="T850" s="1164"/>
      <c r="U850" s="1164"/>
      <c r="V850" s="1164"/>
      <c r="W850" s="1164"/>
      <c r="X850" s="1164"/>
    </row>
    <row r="851" spans="1:24">
      <c r="A851" s="1218">
        <v>624</v>
      </c>
      <c r="B851" s="1221" t="s">
        <v>1829</v>
      </c>
      <c r="C851" s="1234" t="s">
        <v>1839</v>
      </c>
      <c r="D851" s="1236" t="s">
        <v>1840</v>
      </c>
      <c r="E851" s="1224" t="s">
        <v>1878</v>
      </c>
      <c r="F851" s="1227" t="s">
        <v>1879</v>
      </c>
      <c r="G851" s="1227" t="s">
        <v>1880</v>
      </c>
      <c r="H851" s="1227" t="s">
        <v>1881</v>
      </c>
      <c r="I851" s="1227" t="s">
        <v>1882</v>
      </c>
      <c r="J851" s="1227">
        <v>38574</v>
      </c>
      <c r="K851" s="1203" t="s">
        <v>1883</v>
      </c>
      <c r="L851" s="1227" t="s">
        <v>1884</v>
      </c>
      <c r="M851" s="1227">
        <v>41843</v>
      </c>
      <c r="N851" s="1172" t="s">
        <v>50</v>
      </c>
      <c r="O851" s="1172" t="s">
        <v>548</v>
      </c>
      <c r="P851" s="1155" t="s">
        <v>1888</v>
      </c>
      <c r="Q851" s="1157" t="s">
        <v>136</v>
      </c>
      <c r="R851" s="1161">
        <v>244</v>
      </c>
      <c r="S851" s="1163">
        <v>806.26</v>
      </c>
      <c r="T851" s="1163">
        <v>806.26</v>
      </c>
      <c r="U851" s="1163">
        <v>0</v>
      </c>
      <c r="V851" s="1163">
        <v>0</v>
      </c>
      <c r="W851" s="1163">
        <v>0</v>
      </c>
      <c r="X851" s="1163"/>
    </row>
    <row r="852" spans="1:24">
      <c r="A852" s="1220"/>
      <c r="B852" s="1223"/>
      <c r="C852" s="1235"/>
      <c r="D852" s="1237"/>
      <c r="E852" s="1226"/>
      <c r="F852" s="1229"/>
      <c r="G852" s="1229"/>
      <c r="H852" s="1229"/>
      <c r="I852" s="1229"/>
      <c r="J852" s="1229"/>
      <c r="K852" s="1204"/>
      <c r="L852" s="1229"/>
      <c r="M852" s="1229"/>
      <c r="N852" s="1173"/>
      <c r="O852" s="1173"/>
      <c r="P852" s="1156"/>
      <c r="Q852" s="1158"/>
      <c r="R852" s="1162"/>
      <c r="S852" s="1164"/>
      <c r="T852" s="1164"/>
      <c r="U852" s="1164"/>
      <c r="V852" s="1164"/>
      <c r="W852" s="1164"/>
      <c r="X852" s="1164"/>
    </row>
    <row r="853" spans="1:24">
      <c r="A853" s="1218">
        <v>624</v>
      </c>
      <c r="B853" s="1221" t="s">
        <v>1829</v>
      </c>
      <c r="C853" s="1234" t="s">
        <v>1839</v>
      </c>
      <c r="D853" s="1236" t="s">
        <v>1840</v>
      </c>
      <c r="E853" s="1224" t="s">
        <v>1878</v>
      </c>
      <c r="F853" s="1227" t="s">
        <v>1879</v>
      </c>
      <c r="G853" s="1227" t="s">
        <v>1880</v>
      </c>
      <c r="H853" s="1227" t="s">
        <v>1881</v>
      </c>
      <c r="I853" s="1227" t="s">
        <v>1882</v>
      </c>
      <c r="J853" s="1227">
        <v>38574</v>
      </c>
      <c r="K853" s="1203" t="s">
        <v>1883</v>
      </c>
      <c r="L853" s="1227" t="s">
        <v>1884</v>
      </c>
      <c r="M853" s="1227">
        <v>41843</v>
      </c>
      <c r="N853" s="1172" t="s">
        <v>50</v>
      </c>
      <c r="O853" s="1172" t="s">
        <v>548</v>
      </c>
      <c r="P853" s="1155" t="s">
        <v>1889</v>
      </c>
      <c r="Q853" s="1157" t="s">
        <v>136</v>
      </c>
      <c r="R853" s="1161">
        <v>244</v>
      </c>
      <c r="S853" s="1163">
        <v>0</v>
      </c>
      <c r="T853" s="1163">
        <v>0</v>
      </c>
      <c r="U853" s="1163">
        <v>2930</v>
      </c>
      <c r="V853" s="1163">
        <v>765</v>
      </c>
      <c r="W853" s="1163">
        <v>765</v>
      </c>
      <c r="X853" s="1163"/>
    </row>
    <row r="854" spans="1:24">
      <c r="A854" s="1220"/>
      <c r="B854" s="1223"/>
      <c r="C854" s="1235"/>
      <c r="D854" s="1237"/>
      <c r="E854" s="1226"/>
      <c r="F854" s="1229"/>
      <c r="G854" s="1229"/>
      <c r="H854" s="1229"/>
      <c r="I854" s="1229"/>
      <c r="J854" s="1229"/>
      <c r="K854" s="1204"/>
      <c r="L854" s="1229"/>
      <c r="M854" s="1229"/>
      <c r="N854" s="1173"/>
      <c r="O854" s="1173"/>
      <c r="P854" s="1156"/>
      <c r="Q854" s="1158"/>
      <c r="R854" s="1162"/>
      <c r="S854" s="1164"/>
      <c r="T854" s="1164"/>
      <c r="U854" s="1164"/>
      <c r="V854" s="1164"/>
      <c r="W854" s="1164"/>
      <c r="X854" s="1164"/>
    </row>
    <row r="855" spans="1:24">
      <c r="A855" s="1218">
        <v>624</v>
      </c>
      <c r="B855" s="1221" t="s">
        <v>1829</v>
      </c>
      <c r="C855" s="1221" t="s">
        <v>1839</v>
      </c>
      <c r="D855" s="1221" t="s">
        <v>1840</v>
      </c>
      <c r="E855" s="1224" t="s">
        <v>1890</v>
      </c>
      <c r="F855" s="1227" t="s">
        <v>1891</v>
      </c>
      <c r="G855" s="1227" t="s">
        <v>1892</v>
      </c>
      <c r="H855" s="1227" t="s">
        <v>1881</v>
      </c>
      <c r="I855" s="1227" t="s">
        <v>1882</v>
      </c>
      <c r="J855" s="1227">
        <v>38574</v>
      </c>
      <c r="K855" s="1203" t="s">
        <v>1893</v>
      </c>
      <c r="L855" s="1227" t="s">
        <v>1894</v>
      </c>
      <c r="M855" s="1231">
        <v>42173</v>
      </c>
      <c r="N855" s="1172" t="s">
        <v>50</v>
      </c>
      <c r="O855" s="1172" t="s">
        <v>548</v>
      </c>
      <c r="P855" s="1155" t="s">
        <v>1895</v>
      </c>
      <c r="Q855" s="1157" t="s">
        <v>1896</v>
      </c>
      <c r="R855" s="1161">
        <v>244</v>
      </c>
      <c r="S855" s="1163">
        <v>490</v>
      </c>
      <c r="T855" s="1163">
        <v>490</v>
      </c>
      <c r="U855" s="1163">
        <v>0</v>
      </c>
      <c r="V855" s="1163">
        <v>0</v>
      </c>
      <c r="W855" s="1163">
        <v>0</v>
      </c>
      <c r="X855" s="1163"/>
    </row>
    <row r="856" spans="1:24">
      <c r="A856" s="1219"/>
      <c r="B856" s="1222"/>
      <c r="C856" s="1222"/>
      <c r="D856" s="1222"/>
      <c r="E856" s="1225"/>
      <c r="F856" s="1228"/>
      <c r="G856" s="1228"/>
      <c r="H856" s="1228"/>
      <c r="I856" s="1228"/>
      <c r="J856" s="1228"/>
      <c r="K856" s="1230"/>
      <c r="L856" s="1228"/>
      <c r="M856" s="1232"/>
      <c r="N856" s="1217"/>
      <c r="O856" s="1217"/>
      <c r="P856" s="1168"/>
      <c r="Q856" s="1169"/>
      <c r="R856" s="1177"/>
      <c r="S856" s="1178"/>
      <c r="T856" s="1178"/>
      <c r="U856" s="1178"/>
      <c r="V856" s="1178"/>
      <c r="W856" s="1178"/>
      <c r="X856" s="1178"/>
    </row>
    <row r="857" spans="1:24">
      <c r="A857" s="1220"/>
      <c r="B857" s="1223"/>
      <c r="C857" s="1223"/>
      <c r="D857" s="1223"/>
      <c r="E857" s="1226"/>
      <c r="F857" s="1229"/>
      <c r="G857" s="1229"/>
      <c r="H857" s="1229"/>
      <c r="I857" s="1229"/>
      <c r="J857" s="1229"/>
      <c r="K857" s="1204"/>
      <c r="L857" s="1229"/>
      <c r="M857" s="1233"/>
      <c r="N857" s="1173"/>
      <c r="O857" s="1173"/>
      <c r="P857" s="1156"/>
      <c r="Q857" s="1158"/>
      <c r="R857" s="1162"/>
      <c r="S857" s="1164"/>
      <c r="T857" s="1164"/>
      <c r="U857" s="1164"/>
      <c r="V857" s="1164"/>
      <c r="W857" s="1164"/>
      <c r="X857" s="1164"/>
    </row>
    <row r="858" spans="1:24">
      <c r="A858" s="1218">
        <v>624</v>
      </c>
      <c r="B858" s="1221" t="s">
        <v>1829</v>
      </c>
      <c r="C858" s="1221" t="s">
        <v>1839</v>
      </c>
      <c r="D858" s="1221" t="s">
        <v>1840</v>
      </c>
      <c r="E858" s="1224" t="s">
        <v>1890</v>
      </c>
      <c r="F858" s="1227" t="s">
        <v>1897</v>
      </c>
      <c r="G858" s="1227" t="s">
        <v>1892</v>
      </c>
      <c r="H858" s="1227" t="s">
        <v>1881</v>
      </c>
      <c r="I858" s="1227" t="s">
        <v>1882</v>
      </c>
      <c r="J858" s="1227">
        <v>38574</v>
      </c>
      <c r="K858" s="1203" t="s">
        <v>1893</v>
      </c>
      <c r="L858" s="1227" t="s">
        <v>1894</v>
      </c>
      <c r="M858" s="1231">
        <v>42173</v>
      </c>
      <c r="N858" s="1172" t="s">
        <v>50</v>
      </c>
      <c r="O858" s="1172" t="s">
        <v>548</v>
      </c>
      <c r="P858" s="1155" t="s">
        <v>1898</v>
      </c>
      <c r="Q858" s="1157" t="s">
        <v>1896</v>
      </c>
      <c r="R858" s="1161">
        <v>244</v>
      </c>
      <c r="S858" s="1163">
        <v>0</v>
      </c>
      <c r="T858" s="1163">
        <v>0</v>
      </c>
      <c r="U858" s="1163">
        <v>2553.67</v>
      </c>
      <c r="V858" s="1163">
        <v>2201.81</v>
      </c>
      <c r="W858" s="1163">
        <v>2201.81</v>
      </c>
      <c r="X858" s="1163"/>
    </row>
    <row r="859" spans="1:24">
      <c r="A859" s="1219"/>
      <c r="B859" s="1222"/>
      <c r="C859" s="1222"/>
      <c r="D859" s="1222"/>
      <c r="E859" s="1225"/>
      <c r="F859" s="1228"/>
      <c r="G859" s="1228"/>
      <c r="H859" s="1228"/>
      <c r="I859" s="1228"/>
      <c r="J859" s="1228"/>
      <c r="K859" s="1230"/>
      <c r="L859" s="1228"/>
      <c r="M859" s="1232"/>
      <c r="N859" s="1217"/>
      <c r="O859" s="1217"/>
      <c r="P859" s="1168"/>
      <c r="Q859" s="1169"/>
      <c r="R859" s="1177"/>
      <c r="S859" s="1178"/>
      <c r="T859" s="1178"/>
      <c r="U859" s="1178"/>
      <c r="V859" s="1178"/>
      <c r="W859" s="1178"/>
      <c r="X859" s="1178"/>
    </row>
    <row r="860" spans="1:24">
      <c r="A860" s="1220"/>
      <c r="B860" s="1223"/>
      <c r="C860" s="1223"/>
      <c r="D860" s="1223"/>
      <c r="E860" s="1226"/>
      <c r="F860" s="1229"/>
      <c r="G860" s="1229"/>
      <c r="H860" s="1229"/>
      <c r="I860" s="1229"/>
      <c r="J860" s="1229"/>
      <c r="K860" s="1204"/>
      <c r="L860" s="1229"/>
      <c r="M860" s="1233"/>
      <c r="N860" s="1173"/>
      <c r="O860" s="1173"/>
      <c r="P860" s="1156"/>
      <c r="Q860" s="1158"/>
      <c r="R860" s="1162"/>
      <c r="S860" s="1164"/>
      <c r="T860" s="1164"/>
      <c r="U860" s="1164"/>
      <c r="V860" s="1164"/>
      <c r="W860" s="1164"/>
      <c r="X860" s="1164"/>
    </row>
    <row r="861" spans="1:24">
      <c r="A861" s="1209">
        <v>624</v>
      </c>
      <c r="B861" s="1211" t="s">
        <v>1829</v>
      </c>
      <c r="C861" s="1213" t="s">
        <v>1899</v>
      </c>
      <c r="D861" s="1211" t="s">
        <v>1900</v>
      </c>
      <c r="E861" s="1215" t="s">
        <v>1901</v>
      </c>
      <c r="F861" s="1205" t="s">
        <v>1902</v>
      </c>
      <c r="G861" s="1205" t="s">
        <v>1903</v>
      </c>
      <c r="H861" s="1205" t="s">
        <v>1904</v>
      </c>
      <c r="I861" s="1207" t="s">
        <v>1905</v>
      </c>
      <c r="J861" s="1207">
        <v>40323</v>
      </c>
      <c r="K861" s="1203" t="s">
        <v>1883</v>
      </c>
      <c r="L861" s="1205" t="s">
        <v>1906</v>
      </c>
      <c r="M861" s="1205" t="s">
        <v>1907</v>
      </c>
      <c r="N861" s="1172" t="s">
        <v>50</v>
      </c>
      <c r="O861" s="1172" t="s">
        <v>548</v>
      </c>
      <c r="P861" s="1155" t="s">
        <v>1908</v>
      </c>
      <c r="Q861" s="1157" t="s">
        <v>149</v>
      </c>
      <c r="R861" s="1161">
        <v>111</v>
      </c>
      <c r="S861" s="1163">
        <v>17728.71</v>
      </c>
      <c r="T861" s="1163">
        <v>17728.71</v>
      </c>
      <c r="U861" s="1163" t="s">
        <v>1868</v>
      </c>
      <c r="V861" s="1163" t="str">
        <f>U861</f>
        <v>-</v>
      </c>
      <c r="W861" s="1163" t="str">
        <f>V861</f>
        <v>-</v>
      </c>
      <c r="X861" s="1163"/>
    </row>
    <row r="862" spans="1:24">
      <c r="A862" s="1210"/>
      <c r="B862" s="1212"/>
      <c r="C862" s="1214"/>
      <c r="D862" s="1212"/>
      <c r="E862" s="1216"/>
      <c r="F862" s="1206"/>
      <c r="G862" s="1206"/>
      <c r="H862" s="1206"/>
      <c r="I862" s="1208"/>
      <c r="J862" s="1208"/>
      <c r="K862" s="1204"/>
      <c r="L862" s="1206"/>
      <c r="M862" s="1206"/>
      <c r="N862" s="1173"/>
      <c r="O862" s="1173"/>
      <c r="P862" s="1156"/>
      <c r="Q862" s="1158"/>
      <c r="R862" s="1162"/>
      <c r="S862" s="1164"/>
      <c r="T862" s="1164"/>
      <c r="U862" s="1164"/>
      <c r="V862" s="1164"/>
      <c r="W862" s="1164"/>
      <c r="X862" s="1164"/>
    </row>
    <row r="863" spans="1:24">
      <c r="A863" s="1209">
        <v>624</v>
      </c>
      <c r="B863" s="1211" t="s">
        <v>1829</v>
      </c>
      <c r="C863" s="1213" t="s">
        <v>1899</v>
      </c>
      <c r="D863" s="1211" t="s">
        <v>1900</v>
      </c>
      <c r="E863" s="1215" t="s">
        <v>1901</v>
      </c>
      <c r="F863" s="1205" t="s">
        <v>1902</v>
      </c>
      <c r="G863" s="1205" t="s">
        <v>1903</v>
      </c>
      <c r="H863" s="1205" t="s">
        <v>1904</v>
      </c>
      <c r="I863" s="1207" t="s">
        <v>1905</v>
      </c>
      <c r="J863" s="1207">
        <v>40323</v>
      </c>
      <c r="K863" s="1203" t="s">
        <v>1883</v>
      </c>
      <c r="L863" s="1205" t="s">
        <v>1906</v>
      </c>
      <c r="M863" s="1205" t="s">
        <v>1907</v>
      </c>
      <c r="N863" s="1172" t="s">
        <v>50</v>
      </c>
      <c r="O863" s="1172" t="s">
        <v>548</v>
      </c>
      <c r="P863" s="1155" t="s">
        <v>1909</v>
      </c>
      <c r="Q863" s="1157" t="s">
        <v>149</v>
      </c>
      <c r="R863" s="1161">
        <v>111</v>
      </c>
      <c r="S863" s="1163" t="s">
        <v>1868</v>
      </c>
      <c r="T863" s="1163" t="s">
        <v>1868</v>
      </c>
      <c r="U863" s="1163">
        <v>17703.93</v>
      </c>
      <c r="V863" s="1163">
        <f>U863</f>
        <v>17703.93</v>
      </c>
      <c r="W863" s="1163">
        <f>V863</f>
        <v>17703.93</v>
      </c>
      <c r="X863" s="1163"/>
    </row>
    <row r="864" spans="1:24">
      <c r="A864" s="1210"/>
      <c r="B864" s="1212"/>
      <c r="C864" s="1214"/>
      <c r="D864" s="1212"/>
      <c r="E864" s="1216"/>
      <c r="F864" s="1206"/>
      <c r="G864" s="1206"/>
      <c r="H864" s="1206"/>
      <c r="I864" s="1208"/>
      <c r="J864" s="1208"/>
      <c r="K864" s="1204"/>
      <c r="L864" s="1206"/>
      <c r="M864" s="1206"/>
      <c r="N864" s="1173"/>
      <c r="O864" s="1173"/>
      <c r="P864" s="1156"/>
      <c r="Q864" s="1158"/>
      <c r="R864" s="1162"/>
      <c r="S864" s="1164"/>
      <c r="T864" s="1164"/>
      <c r="U864" s="1164"/>
      <c r="V864" s="1164"/>
      <c r="W864" s="1164"/>
      <c r="X864" s="1164"/>
    </row>
    <row r="865" spans="1:24">
      <c r="A865" s="1209">
        <v>624</v>
      </c>
      <c r="B865" s="1211" t="s">
        <v>1829</v>
      </c>
      <c r="C865" s="1213" t="s">
        <v>1899</v>
      </c>
      <c r="D865" s="1211" t="s">
        <v>1900</v>
      </c>
      <c r="E865" s="1215" t="s">
        <v>1901</v>
      </c>
      <c r="F865" s="1205" t="s">
        <v>1902</v>
      </c>
      <c r="G865" s="1205" t="s">
        <v>1903</v>
      </c>
      <c r="H865" s="1205" t="s">
        <v>1904</v>
      </c>
      <c r="I865" s="1207" t="s">
        <v>1905</v>
      </c>
      <c r="J865" s="1207">
        <v>40323</v>
      </c>
      <c r="K865" s="1203" t="s">
        <v>1883</v>
      </c>
      <c r="L865" s="1205" t="s">
        <v>1910</v>
      </c>
      <c r="M865" s="1205" t="s">
        <v>1907</v>
      </c>
      <c r="N865" s="1172" t="s">
        <v>50</v>
      </c>
      <c r="O865" s="1172" t="s">
        <v>548</v>
      </c>
      <c r="P865" s="1155" t="s">
        <v>1908</v>
      </c>
      <c r="Q865" s="1157" t="s">
        <v>149</v>
      </c>
      <c r="R865" s="1161">
        <v>119</v>
      </c>
      <c r="S865" s="1163">
        <v>5321.82</v>
      </c>
      <c r="T865" s="1163">
        <v>5321.82</v>
      </c>
      <c r="U865" s="1163" t="s">
        <v>1868</v>
      </c>
      <c r="V865" s="1163" t="str">
        <f>U865</f>
        <v>-</v>
      </c>
      <c r="W865" s="1163" t="str">
        <f>V865</f>
        <v>-</v>
      </c>
      <c r="X865" s="1163"/>
    </row>
    <row r="866" spans="1:24">
      <c r="A866" s="1210"/>
      <c r="B866" s="1212"/>
      <c r="C866" s="1214"/>
      <c r="D866" s="1212"/>
      <c r="E866" s="1216"/>
      <c r="F866" s="1206"/>
      <c r="G866" s="1206"/>
      <c r="H866" s="1206"/>
      <c r="I866" s="1208"/>
      <c r="J866" s="1208"/>
      <c r="K866" s="1204"/>
      <c r="L866" s="1206"/>
      <c r="M866" s="1206"/>
      <c r="N866" s="1173"/>
      <c r="O866" s="1173"/>
      <c r="P866" s="1156"/>
      <c r="Q866" s="1158"/>
      <c r="R866" s="1162"/>
      <c r="S866" s="1164"/>
      <c r="T866" s="1164"/>
      <c r="U866" s="1164"/>
      <c r="V866" s="1164"/>
      <c r="W866" s="1164"/>
      <c r="X866" s="1164"/>
    </row>
    <row r="867" spans="1:24">
      <c r="A867" s="1209">
        <v>624</v>
      </c>
      <c r="B867" s="1211" t="s">
        <v>1829</v>
      </c>
      <c r="C867" s="1213" t="s">
        <v>1899</v>
      </c>
      <c r="D867" s="1211" t="s">
        <v>1900</v>
      </c>
      <c r="E867" s="1215" t="s">
        <v>1901</v>
      </c>
      <c r="F867" s="1205" t="s">
        <v>1902</v>
      </c>
      <c r="G867" s="1205" t="s">
        <v>1903</v>
      </c>
      <c r="H867" s="1205" t="s">
        <v>1904</v>
      </c>
      <c r="I867" s="1207" t="s">
        <v>1905</v>
      </c>
      <c r="J867" s="1207">
        <v>40323</v>
      </c>
      <c r="K867" s="1203" t="s">
        <v>1883</v>
      </c>
      <c r="L867" s="1205" t="s">
        <v>1910</v>
      </c>
      <c r="M867" s="1205" t="s">
        <v>1907</v>
      </c>
      <c r="N867" s="1172" t="s">
        <v>50</v>
      </c>
      <c r="O867" s="1172" t="s">
        <v>548</v>
      </c>
      <c r="P867" s="1155" t="s">
        <v>1909</v>
      </c>
      <c r="Q867" s="1157" t="s">
        <v>149</v>
      </c>
      <c r="R867" s="1161">
        <v>119</v>
      </c>
      <c r="S867" s="1163" t="s">
        <v>1868</v>
      </c>
      <c r="T867" s="1163" t="s">
        <v>1868</v>
      </c>
      <c r="U867" s="1163">
        <v>5346.59</v>
      </c>
      <c r="V867" s="1163">
        <f>U867</f>
        <v>5346.59</v>
      </c>
      <c r="W867" s="1163">
        <f>V867</f>
        <v>5346.59</v>
      </c>
      <c r="X867" s="1163"/>
    </row>
    <row r="868" spans="1:24">
      <c r="A868" s="1210"/>
      <c r="B868" s="1212"/>
      <c r="C868" s="1214"/>
      <c r="D868" s="1212"/>
      <c r="E868" s="1216"/>
      <c r="F868" s="1206"/>
      <c r="G868" s="1206"/>
      <c r="H868" s="1206"/>
      <c r="I868" s="1208"/>
      <c r="J868" s="1208"/>
      <c r="K868" s="1204"/>
      <c r="L868" s="1206"/>
      <c r="M868" s="1206"/>
      <c r="N868" s="1173"/>
      <c r="O868" s="1173"/>
      <c r="P868" s="1156"/>
      <c r="Q868" s="1158"/>
      <c r="R868" s="1162"/>
      <c r="S868" s="1164"/>
      <c r="T868" s="1164"/>
      <c r="U868" s="1164"/>
      <c r="V868" s="1164"/>
      <c r="W868" s="1164"/>
      <c r="X868" s="1164"/>
    </row>
    <row r="869" spans="1:24">
      <c r="A869" s="1209">
        <v>624</v>
      </c>
      <c r="B869" s="1211" t="s">
        <v>1829</v>
      </c>
      <c r="C869" s="1213" t="s">
        <v>1899</v>
      </c>
      <c r="D869" s="1211" t="s">
        <v>1900</v>
      </c>
      <c r="E869" s="1215" t="s">
        <v>1901</v>
      </c>
      <c r="F869" s="1205" t="s">
        <v>1902</v>
      </c>
      <c r="G869" s="1205" t="s">
        <v>1903</v>
      </c>
      <c r="H869" s="1205" t="s">
        <v>1904</v>
      </c>
      <c r="I869" s="1207" t="s">
        <v>1905</v>
      </c>
      <c r="J869" s="1207">
        <v>40323</v>
      </c>
      <c r="K869" s="1203" t="s">
        <v>1883</v>
      </c>
      <c r="L869" s="1205" t="s">
        <v>1910</v>
      </c>
      <c r="M869" s="1205">
        <v>41843</v>
      </c>
      <c r="N869" s="1172" t="s">
        <v>50</v>
      </c>
      <c r="O869" s="1172" t="s">
        <v>548</v>
      </c>
      <c r="P869" s="1155" t="s">
        <v>1908</v>
      </c>
      <c r="Q869" s="1157" t="s">
        <v>149</v>
      </c>
      <c r="R869" s="1161">
        <v>244</v>
      </c>
      <c r="S869" s="1163">
        <v>3977.73</v>
      </c>
      <c r="T869" s="1163">
        <v>3977.54</v>
      </c>
      <c r="U869" s="1163" t="s">
        <v>1868</v>
      </c>
      <c r="V869" s="1163" t="s">
        <v>1868</v>
      </c>
      <c r="W869" s="1163" t="s">
        <v>1868</v>
      </c>
      <c r="X869" s="1163"/>
    </row>
    <row r="870" spans="1:24">
      <c r="A870" s="1210"/>
      <c r="B870" s="1212"/>
      <c r="C870" s="1214"/>
      <c r="D870" s="1212"/>
      <c r="E870" s="1216"/>
      <c r="F870" s="1206"/>
      <c r="G870" s="1206"/>
      <c r="H870" s="1206"/>
      <c r="I870" s="1208"/>
      <c r="J870" s="1208"/>
      <c r="K870" s="1204"/>
      <c r="L870" s="1206"/>
      <c r="M870" s="1206"/>
      <c r="N870" s="1173"/>
      <c r="O870" s="1173"/>
      <c r="P870" s="1156"/>
      <c r="Q870" s="1158"/>
      <c r="R870" s="1162"/>
      <c r="S870" s="1164"/>
      <c r="T870" s="1164"/>
      <c r="U870" s="1164"/>
      <c r="V870" s="1164"/>
      <c r="W870" s="1164"/>
      <c r="X870" s="1164"/>
    </row>
    <row r="871" spans="1:24">
      <c r="A871" s="1209">
        <v>624</v>
      </c>
      <c r="B871" s="1211" t="s">
        <v>1829</v>
      </c>
      <c r="C871" s="1213" t="s">
        <v>1899</v>
      </c>
      <c r="D871" s="1211" t="s">
        <v>1900</v>
      </c>
      <c r="E871" s="1215" t="s">
        <v>1901</v>
      </c>
      <c r="F871" s="1205" t="s">
        <v>1902</v>
      </c>
      <c r="G871" s="1205" t="s">
        <v>1903</v>
      </c>
      <c r="H871" s="1205" t="s">
        <v>1904</v>
      </c>
      <c r="I871" s="1207" t="s">
        <v>1905</v>
      </c>
      <c r="J871" s="1207">
        <v>40323</v>
      </c>
      <c r="K871" s="1203" t="s">
        <v>1883</v>
      </c>
      <c r="L871" s="1205" t="s">
        <v>1910</v>
      </c>
      <c r="M871" s="1205">
        <v>41843</v>
      </c>
      <c r="N871" s="1172" t="s">
        <v>50</v>
      </c>
      <c r="O871" s="1172" t="s">
        <v>548</v>
      </c>
      <c r="P871" s="1155" t="s">
        <v>1909</v>
      </c>
      <c r="Q871" s="1157" t="s">
        <v>149</v>
      </c>
      <c r="R871" s="1161">
        <v>244</v>
      </c>
      <c r="S871" s="1163" t="s">
        <v>1868</v>
      </c>
      <c r="T871" s="1163" t="s">
        <v>1868</v>
      </c>
      <c r="U871" s="1163">
        <v>4044.27</v>
      </c>
      <c r="V871" s="1163">
        <v>4264.22</v>
      </c>
      <c r="W871" s="1163">
        <v>4264.22</v>
      </c>
      <c r="X871" s="1163"/>
    </row>
    <row r="872" spans="1:24">
      <c r="A872" s="1210"/>
      <c r="B872" s="1212"/>
      <c r="C872" s="1214"/>
      <c r="D872" s="1212"/>
      <c r="E872" s="1216"/>
      <c r="F872" s="1206"/>
      <c r="G872" s="1206"/>
      <c r="H872" s="1206"/>
      <c r="I872" s="1208"/>
      <c r="J872" s="1208"/>
      <c r="K872" s="1204"/>
      <c r="L872" s="1206"/>
      <c r="M872" s="1206"/>
      <c r="N872" s="1173"/>
      <c r="O872" s="1173"/>
      <c r="P872" s="1156"/>
      <c r="Q872" s="1158"/>
      <c r="R872" s="1162"/>
      <c r="S872" s="1164"/>
      <c r="T872" s="1164"/>
      <c r="U872" s="1164"/>
      <c r="V872" s="1164"/>
      <c r="W872" s="1164"/>
      <c r="X872" s="1164"/>
    </row>
    <row r="873" spans="1:24">
      <c r="A873" s="1209">
        <v>624</v>
      </c>
      <c r="B873" s="1211" t="s">
        <v>1829</v>
      </c>
      <c r="C873" s="1213" t="s">
        <v>1899</v>
      </c>
      <c r="D873" s="1211" t="s">
        <v>1900</v>
      </c>
      <c r="E873" s="1215" t="s">
        <v>1901</v>
      </c>
      <c r="F873" s="1205" t="s">
        <v>1902</v>
      </c>
      <c r="G873" s="1205" t="s">
        <v>1903</v>
      </c>
      <c r="H873" s="1205" t="s">
        <v>1904</v>
      </c>
      <c r="I873" s="1207" t="s">
        <v>1905</v>
      </c>
      <c r="J873" s="1207">
        <v>40323</v>
      </c>
      <c r="K873" s="1203" t="s">
        <v>1911</v>
      </c>
      <c r="L873" s="1205" t="s">
        <v>1910</v>
      </c>
      <c r="M873" s="1205">
        <v>41843</v>
      </c>
      <c r="N873" s="1172" t="s">
        <v>50</v>
      </c>
      <c r="O873" s="1172" t="s">
        <v>548</v>
      </c>
      <c r="P873" s="1155" t="s">
        <v>1908</v>
      </c>
      <c r="Q873" s="1157" t="s">
        <v>149</v>
      </c>
      <c r="R873" s="1161">
        <v>851</v>
      </c>
      <c r="S873" s="1163">
        <v>963.06</v>
      </c>
      <c r="T873" s="1163">
        <v>963.06</v>
      </c>
      <c r="U873" s="1163" t="s">
        <v>1868</v>
      </c>
      <c r="V873" s="1163" t="s">
        <v>1868</v>
      </c>
      <c r="W873" s="1163" t="s">
        <v>1868</v>
      </c>
      <c r="X873" s="1163"/>
    </row>
    <row r="874" spans="1:24">
      <c r="A874" s="1210"/>
      <c r="B874" s="1212"/>
      <c r="C874" s="1214"/>
      <c r="D874" s="1212"/>
      <c r="E874" s="1216"/>
      <c r="F874" s="1206"/>
      <c r="G874" s="1206"/>
      <c r="H874" s="1206"/>
      <c r="I874" s="1208"/>
      <c r="J874" s="1208"/>
      <c r="K874" s="1204"/>
      <c r="L874" s="1206"/>
      <c r="M874" s="1206"/>
      <c r="N874" s="1173"/>
      <c r="O874" s="1173"/>
      <c r="P874" s="1156"/>
      <c r="Q874" s="1158"/>
      <c r="R874" s="1162"/>
      <c r="S874" s="1164"/>
      <c r="T874" s="1164"/>
      <c r="U874" s="1164"/>
      <c r="V874" s="1164"/>
      <c r="W874" s="1164"/>
      <c r="X874" s="1164"/>
    </row>
    <row r="875" spans="1:24">
      <c r="A875" s="1209">
        <v>624</v>
      </c>
      <c r="B875" s="1211" t="s">
        <v>1829</v>
      </c>
      <c r="C875" s="1213" t="s">
        <v>1899</v>
      </c>
      <c r="D875" s="1211" t="s">
        <v>1900</v>
      </c>
      <c r="E875" s="1215" t="s">
        <v>1901</v>
      </c>
      <c r="F875" s="1205" t="s">
        <v>1902</v>
      </c>
      <c r="G875" s="1205" t="s">
        <v>1903</v>
      </c>
      <c r="H875" s="1205" t="s">
        <v>1904</v>
      </c>
      <c r="I875" s="1207" t="s">
        <v>1905</v>
      </c>
      <c r="J875" s="1207">
        <v>40323</v>
      </c>
      <c r="K875" s="1203" t="s">
        <v>1911</v>
      </c>
      <c r="L875" s="1205" t="s">
        <v>1910</v>
      </c>
      <c r="M875" s="1205">
        <v>41843</v>
      </c>
      <c r="N875" s="1172" t="s">
        <v>50</v>
      </c>
      <c r="O875" s="1172" t="s">
        <v>548</v>
      </c>
      <c r="P875" s="1155" t="s">
        <v>1909</v>
      </c>
      <c r="Q875" s="1157" t="s">
        <v>149</v>
      </c>
      <c r="R875" s="1161">
        <v>851</v>
      </c>
      <c r="S875" s="1163" t="s">
        <v>1868</v>
      </c>
      <c r="T875" s="1163" t="s">
        <v>1868</v>
      </c>
      <c r="U875" s="1163">
        <v>1080</v>
      </c>
      <c r="V875" s="1163">
        <v>901</v>
      </c>
      <c r="W875" s="1163">
        <v>901</v>
      </c>
      <c r="X875" s="1163"/>
    </row>
    <row r="876" spans="1:24">
      <c r="A876" s="1210"/>
      <c r="B876" s="1212"/>
      <c r="C876" s="1214"/>
      <c r="D876" s="1212"/>
      <c r="E876" s="1216"/>
      <c r="F876" s="1206"/>
      <c r="G876" s="1206"/>
      <c r="H876" s="1206"/>
      <c r="I876" s="1208"/>
      <c r="J876" s="1208"/>
      <c r="K876" s="1204"/>
      <c r="L876" s="1206"/>
      <c r="M876" s="1206"/>
      <c r="N876" s="1173"/>
      <c r="O876" s="1173"/>
      <c r="P876" s="1156"/>
      <c r="Q876" s="1158"/>
      <c r="R876" s="1162"/>
      <c r="S876" s="1164"/>
      <c r="T876" s="1164"/>
      <c r="U876" s="1164"/>
      <c r="V876" s="1164"/>
      <c r="W876" s="1164"/>
      <c r="X876" s="1164"/>
    </row>
    <row r="877" spans="1:24">
      <c r="A877" s="1209">
        <v>624</v>
      </c>
      <c r="B877" s="1211" t="s">
        <v>1829</v>
      </c>
      <c r="C877" s="1213" t="s">
        <v>1899</v>
      </c>
      <c r="D877" s="1211" t="s">
        <v>1900</v>
      </c>
      <c r="E877" s="1215" t="s">
        <v>1901</v>
      </c>
      <c r="F877" s="1205" t="s">
        <v>1902</v>
      </c>
      <c r="G877" s="1205" t="s">
        <v>1903</v>
      </c>
      <c r="H877" s="1205" t="s">
        <v>1904</v>
      </c>
      <c r="I877" s="1207" t="s">
        <v>1905</v>
      </c>
      <c r="J877" s="1207">
        <v>40323</v>
      </c>
      <c r="K877" s="1203" t="s">
        <v>1883</v>
      </c>
      <c r="L877" s="1205" t="s">
        <v>1910</v>
      </c>
      <c r="M877" s="1205">
        <v>41843</v>
      </c>
      <c r="N877" s="1172" t="s">
        <v>50</v>
      </c>
      <c r="O877" s="1172" t="s">
        <v>548</v>
      </c>
      <c r="P877" s="1155" t="s">
        <v>1908</v>
      </c>
      <c r="Q877" s="1157" t="s">
        <v>149</v>
      </c>
      <c r="R877" s="1161">
        <v>852</v>
      </c>
      <c r="S877" s="1163">
        <v>53.37</v>
      </c>
      <c r="T877" s="1163">
        <v>53.37</v>
      </c>
      <c r="U877" s="1163" t="s">
        <v>1868</v>
      </c>
      <c r="V877" s="1163" t="s">
        <v>1868</v>
      </c>
      <c r="W877" s="1163" t="s">
        <v>1868</v>
      </c>
      <c r="X877" s="1163"/>
    </row>
    <row r="878" spans="1:24">
      <c r="A878" s="1210"/>
      <c r="B878" s="1212"/>
      <c r="C878" s="1214"/>
      <c r="D878" s="1212"/>
      <c r="E878" s="1216"/>
      <c r="F878" s="1206"/>
      <c r="G878" s="1206"/>
      <c r="H878" s="1206"/>
      <c r="I878" s="1208"/>
      <c r="J878" s="1208"/>
      <c r="K878" s="1204"/>
      <c r="L878" s="1206"/>
      <c r="M878" s="1206"/>
      <c r="N878" s="1173"/>
      <c r="O878" s="1173"/>
      <c r="P878" s="1156"/>
      <c r="Q878" s="1158"/>
      <c r="R878" s="1162"/>
      <c r="S878" s="1164"/>
      <c r="T878" s="1164"/>
      <c r="U878" s="1164"/>
      <c r="V878" s="1164"/>
      <c r="W878" s="1164"/>
      <c r="X878" s="1164"/>
    </row>
    <row r="879" spans="1:24">
      <c r="A879" s="1209">
        <v>624</v>
      </c>
      <c r="B879" s="1211" t="s">
        <v>1829</v>
      </c>
      <c r="C879" s="1213" t="s">
        <v>1899</v>
      </c>
      <c r="D879" s="1211" t="s">
        <v>1900</v>
      </c>
      <c r="E879" s="1215" t="s">
        <v>1901</v>
      </c>
      <c r="F879" s="1205" t="s">
        <v>1902</v>
      </c>
      <c r="G879" s="1205" t="s">
        <v>1903</v>
      </c>
      <c r="H879" s="1205" t="s">
        <v>1904</v>
      </c>
      <c r="I879" s="1207" t="s">
        <v>1905</v>
      </c>
      <c r="J879" s="1207">
        <v>40323</v>
      </c>
      <c r="K879" s="1203" t="s">
        <v>1883</v>
      </c>
      <c r="L879" s="1205" t="s">
        <v>1910</v>
      </c>
      <c r="M879" s="1205">
        <v>41843</v>
      </c>
      <c r="N879" s="1172" t="s">
        <v>50</v>
      </c>
      <c r="O879" s="1172" t="s">
        <v>548</v>
      </c>
      <c r="P879" s="1155" t="s">
        <v>1909</v>
      </c>
      <c r="Q879" s="1157" t="s">
        <v>149</v>
      </c>
      <c r="R879" s="1161">
        <v>852</v>
      </c>
      <c r="S879" s="1163" t="s">
        <v>1868</v>
      </c>
      <c r="T879" s="1163" t="s">
        <v>1868</v>
      </c>
      <c r="U879" s="1163">
        <v>39</v>
      </c>
      <c r="V879" s="1163">
        <v>40</v>
      </c>
      <c r="W879" s="1163">
        <v>40</v>
      </c>
      <c r="X879" s="1163"/>
    </row>
    <row r="880" spans="1:24">
      <c r="A880" s="1210"/>
      <c r="B880" s="1212"/>
      <c r="C880" s="1214"/>
      <c r="D880" s="1212"/>
      <c r="E880" s="1216"/>
      <c r="F880" s="1206"/>
      <c r="G880" s="1206"/>
      <c r="H880" s="1206"/>
      <c r="I880" s="1208"/>
      <c r="J880" s="1208"/>
      <c r="K880" s="1204"/>
      <c r="L880" s="1206"/>
      <c r="M880" s="1206"/>
      <c r="N880" s="1173"/>
      <c r="O880" s="1173"/>
      <c r="P880" s="1156"/>
      <c r="Q880" s="1158"/>
      <c r="R880" s="1162"/>
      <c r="S880" s="1164"/>
      <c r="T880" s="1164"/>
      <c r="U880" s="1164"/>
      <c r="V880" s="1164"/>
      <c r="W880" s="1164"/>
      <c r="X880" s="1164"/>
    </row>
    <row r="881" spans="1:24">
      <c r="A881" s="1209">
        <v>624</v>
      </c>
      <c r="B881" s="1211" t="s">
        <v>1829</v>
      </c>
      <c r="C881" s="1213" t="s">
        <v>1899</v>
      </c>
      <c r="D881" s="1211" t="s">
        <v>1900</v>
      </c>
      <c r="E881" s="1215" t="s">
        <v>1901</v>
      </c>
      <c r="F881" s="1205" t="s">
        <v>1902</v>
      </c>
      <c r="G881" s="1205" t="s">
        <v>1903</v>
      </c>
      <c r="H881" s="1205" t="s">
        <v>1904</v>
      </c>
      <c r="I881" s="1207" t="s">
        <v>1905</v>
      </c>
      <c r="J881" s="1207">
        <v>40323</v>
      </c>
      <c r="K881" s="1203" t="s">
        <v>1883</v>
      </c>
      <c r="L881" s="1205" t="s">
        <v>1910</v>
      </c>
      <c r="M881" s="1205">
        <v>41843</v>
      </c>
      <c r="N881" s="1172" t="s">
        <v>50</v>
      </c>
      <c r="O881" s="1172" t="s">
        <v>548</v>
      </c>
      <c r="P881" s="1155" t="s">
        <v>1908</v>
      </c>
      <c r="Q881" s="1157" t="s">
        <v>149</v>
      </c>
      <c r="R881" s="1161">
        <v>853</v>
      </c>
      <c r="S881" s="1163">
        <v>0.43</v>
      </c>
      <c r="T881" s="1163">
        <v>0.43</v>
      </c>
      <c r="U881" s="1163">
        <v>0</v>
      </c>
      <c r="V881" s="1163">
        <v>0</v>
      </c>
      <c r="W881" s="1163">
        <v>0</v>
      </c>
      <c r="X881" s="1163"/>
    </row>
    <row r="882" spans="1:24">
      <c r="A882" s="1210"/>
      <c r="B882" s="1212"/>
      <c r="C882" s="1214"/>
      <c r="D882" s="1212"/>
      <c r="E882" s="1216"/>
      <c r="F882" s="1206"/>
      <c r="G882" s="1206"/>
      <c r="H882" s="1206"/>
      <c r="I882" s="1208"/>
      <c r="J882" s="1208"/>
      <c r="K882" s="1204"/>
      <c r="L882" s="1206"/>
      <c r="M882" s="1206"/>
      <c r="N882" s="1173"/>
      <c r="O882" s="1173"/>
      <c r="P882" s="1156"/>
      <c r="Q882" s="1158"/>
      <c r="R882" s="1162"/>
      <c r="S882" s="1164"/>
      <c r="T882" s="1164"/>
      <c r="U882" s="1164"/>
      <c r="V882" s="1164"/>
      <c r="W882" s="1164"/>
      <c r="X882" s="1164"/>
    </row>
    <row r="883" spans="1:24" ht="39.6">
      <c r="A883" s="1185">
        <v>624</v>
      </c>
      <c r="B883" s="1187" t="s">
        <v>1829</v>
      </c>
      <c r="C883" s="1189" t="s">
        <v>1912</v>
      </c>
      <c r="D883" s="1191" t="s">
        <v>1913</v>
      </c>
      <c r="E883" s="1193" t="s">
        <v>378</v>
      </c>
      <c r="F883" s="1195" t="s">
        <v>1873</v>
      </c>
      <c r="G883" s="1197">
        <v>39814</v>
      </c>
      <c r="H883" s="1195" t="s">
        <v>310</v>
      </c>
      <c r="I883" s="1195" t="s">
        <v>1851</v>
      </c>
      <c r="J883" s="1195">
        <v>38416</v>
      </c>
      <c r="K883" s="1201" t="s">
        <v>1865</v>
      </c>
      <c r="L883" s="107" t="s">
        <v>1866</v>
      </c>
      <c r="M883" s="107">
        <v>41620</v>
      </c>
      <c r="N883" s="1199" t="s">
        <v>50</v>
      </c>
      <c r="O883" s="1199" t="s">
        <v>548</v>
      </c>
      <c r="P883" s="1165" t="s">
        <v>1875</v>
      </c>
      <c r="Q883" s="1167" t="s">
        <v>1876</v>
      </c>
      <c r="R883" s="1181">
        <v>244</v>
      </c>
      <c r="S883" s="1183">
        <v>242.15</v>
      </c>
      <c r="T883" s="1183">
        <v>242.15</v>
      </c>
      <c r="U883" s="1183" t="s">
        <v>1868</v>
      </c>
      <c r="V883" s="1183" t="s">
        <v>1868</v>
      </c>
      <c r="W883" s="1183" t="s">
        <v>1868</v>
      </c>
      <c r="X883" s="1183"/>
    </row>
    <row r="884" spans="1:24">
      <c r="A884" s="1186"/>
      <c r="B884" s="1188"/>
      <c r="C884" s="1190"/>
      <c r="D884" s="1192"/>
      <c r="E884" s="1194"/>
      <c r="F884" s="1196"/>
      <c r="G884" s="1198"/>
      <c r="H884" s="1196"/>
      <c r="I884" s="1196"/>
      <c r="J884" s="1196"/>
      <c r="K884" s="1202"/>
      <c r="L884" s="108"/>
      <c r="M884" s="108"/>
      <c r="N884" s="1200"/>
      <c r="O884" s="1200"/>
      <c r="P884" s="1166"/>
      <c r="Q884" s="1158"/>
      <c r="R884" s="1182"/>
      <c r="S884" s="1184"/>
      <c r="T884" s="1184"/>
      <c r="U884" s="1184"/>
      <c r="V884" s="1184"/>
      <c r="W884" s="1184"/>
      <c r="X884" s="1184"/>
    </row>
    <row r="885" spans="1:24" ht="39.6">
      <c r="A885" s="1185">
        <v>624</v>
      </c>
      <c r="B885" s="1187" t="s">
        <v>1829</v>
      </c>
      <c r="C885" s="1189" t="s">
        <v>1912</v>
      </c>
      <c r="D885" s="1191" t="s">
        <v>1913</v>
      </c>
      <c r="E885" s="1193" t="s">
        <v>378</v>
      </c>
      <c r="F885" s="1195" t="s">
        <v>1873</v>
      </c>
      <c r="G885" s="1197">
        <v>39814</v>
      </c>
      <c r="H885" s="1195" t="s">
        <v>310</v>
      </c>
      <c r="I885" s="1195" t="s">
        <v>1851</v>
      </c>
      <c r="J885" s="1195">
        <v>38416</v>
      </c>
      <c r="K885" s="1201" t="s">
        <v>1865</v>
      </c>
      <c r="L885" s="107" t="s">
        <v>1866</v>
      </c>
      <c r="M885" s="107">
        <v>41620</v>
      </c>
      <c r="N885" s="1199" t="s">
        <v>50</v>
      </c>
      <c r="O885" s="1199" t="s">
        <v>548</v>
      </c>
      <c r="P885" s="1165" t="s">
        <v>1877</v>
      </c>
      <c r="Q885" s="1167" t="s">
        <v>1876</v>
      </c>
      <c r="R885" s="1181">
        <v>244</v>
      </c>
      <c r="S885" s="1183" t="s">
        <v>1868</v>
      </c>
      <c r="T885" s="1183" t="s">
        <v>1868</v>
      </c>
      <c r="U885" s="1183">
        <v>250</v>
      </c>
      <c r="V885" s="1183">
        <v>250</v>
      </c>
      <c r="W885" s="1183">
        <v>250</v>
      </c>
      <c r="X885" s="1183"/>
    </row>
    <row r="886" spans="1:24">
      <c r="A886" s="1186"/>
      <c r="B886" s="1188"/>
      <c r="C886" s="1190"/>
      <c r="D886" s="1192"/>
      <c r="E886" s="1194"/>
      <c r="F886" s="1196"/>
      <c r="G886" s="1198"/>
      <c r="H886" s="1196"/>
      <c r="I886" s="1196"/>
      <c r="J886" s="1196"/>
      <c r="K886" s="1202"/>
      <c r="L886" s="109"/>
      <c r="M886" s="109"/>
      <c r="N886" s="1200"/>
      <c r="O886" s="1200"/>
      <c r="P886" s="1166"/>
      <c r="Q886" s="1158"/>
      <c r="R886" s="1182"/>
      <c r="S886" s="1184"/>
      <c r="T886" s="1184"/>
      <c r="U886" s="1184"/>
      <c r="V886" s="1184"/>
      <c r="W886" s="1184"/>
      <c r="X886" s="1184"/>
    </row>
    <row r="887" spans="1:24">
      <c r="A887" s="308" t="s">
        <v>2078</v>
      </c>
      <c r="B887" s="465"/>
      <c r="C887" s="466"/>
      <c r="D887" s="465"/>
      <c r="E887" s="467"/>
      <c r="F887" s="468"/>
      <c r="G887" s="469"/>
      <c r="H887" s="468"/>
      <c r="I887" s="468"/>
      <c r="J887" s="468"/>
      <c r="K887" s="470"/>
      <c r="L887" s="468"/>
      <c r="M887" s="468"/>
      <c r="N887" s="119"/>
      <c r="O887" s="119"/>
      <c r="P887" s="471"/>
      <c r="Q887" s="472"/>
      <c r="R887" s="473"/>
      <c r="S887" s="474">
        <f t="shared" ref="S887:X887" si="16">SUM(S785:S885)</f>
        <v>71266.439999999988</v>
      </c>
      <c r="T887" s="474">
        <f t="shared" si="16"/>
        <v>71227.109999999971</v>
      </c>
      <c r="U887" s="474">
        <f t="shared" si="16"/>
        <v>72707.77</v>
      </c>
      <c r="V887" s="474">
        <f t="shared" si="16"/>
        <v>68682.570000000007</v>
      </c>
      <c r="W887" s="474">
        <f t="shared" si="16"/>
        <v>68682.570000000007</v>
      </c>
      <c r="X887" s="474">
        <f t="shared" si="16"/>
        <v>0</v>
      </c>
    </row>
    <row r="888" spans="1:24" ht="20.399999999999999">
      <c r="A888" s="254" t="s">
        <v>2089</v>
      </c>
      <c r="B888" s="465"/>
      <c r="C888" s="466"/>
      <c r="D888" s="465"/>
      <c r="E888" s="467"/>
      <c r="F888" s="468"/>
      <c r="G888" s="469"/>
      <c r="H888" s="468"/>
      <c r="I888" s="468"/>
      <c r="J888" s="468"/>
      <c r="K888" s="470"/>
      <c r="L888" s="468"/>
      <c r="M888" s="468"/>
      <c r="N888" s="119"/>
      <c r="O888" s="119"/>
      <c r="P888" s="471"/>
      <c r="Q888" s="472"/>
      <c r="R888" s="473"/>
      <c r="S888" s="474"/>
      <c r="T888" s="474"/>
      <c r="U888" s="474"/>
      <c r="V888" s="474"/>
      <c r="W888" s="474"/>
      <c r="X888" s="474"/>
    </row>
    <row r="889" spans="1:24" ht="158.4">
      <c r="A889" s="38" t="s">
        <v>2018</v>
      </c>
      <c r="B889" s="475" t="s">
        <v>2019</v>
      </c>
      <c r="C889" s="305" t="s">
        <v>54</v>
      </c>
      <c r="D889" s="475" t="s">
        <v>197</v>
      </c>
      <c r="E889" s="17" t="s">
        <v>2020</v>
      </c>
      <c r="F889" s="16" t="s">
        <v>2021</v>
      </c>
      <c r="G889" s="16" t="s">
        <v>2022</v>
      </c>
      <c r="H889" s="16" t="s">
        <v>2023</v>
      </c>
      <c r="I889" s="16" t="s">
        <v>2024</v>
      </c>
      <c r="J889" s="16" t="s">
        <v>2025</v>
      </c>
      <c r="K889" s="226" t="s">
        <v>2026</v>
      </c>
      <c r="L889" s="16" t="s">
        <v>2027</v>
      </c>
      <c r="M889" s="16" t="s">
        <v>2028</v>
      </c>
      <c r="N889" s="38" t="s">
        <v>46</v>
      </c>
      <c r="O889" s="38" t="s">
        <v>49</v>
      </c>
      <c r="P889" s="275">
        <v>8610010020</v>
      </c>
      <c r="Q889" s="476" t="s">
        <v>2029</v>
      </c>
      <c r="R889" s="477">
        <v>121</v>
      </c>
      <c r="S889" s="329">
        <v>2982.32</v>
      </c>
      <c r="T889" s="329">
        <v>2982.32</v>
      </c>
      <c r="U889" s="329">
        <f>225.87+7813.91</f>
        <v>8039.78</v>
      </c>
      <c r="V889" s="329">
        <f>225.87+7813.91</f>
        <v>8039.78</v>
      </c>
      <c r="W889" s="329">
        <f>225.87+7813.91</f>
        <v>8039.78</v>
      </c>
      <c r="X889" s="329">
        <v>0</v>
      </c>
    </row>
    <row r="890" spans="1:24" ht="158.4">
      <c r="A890" s="38" t="s">
        <v>2018</v>
      </c>
      <c r="B890" s="475" t="s">
        <v>2019</v>
      </c>
      <c r="C890" s="305" t="s">
        <v>54</v>
      </c>
      <c r="D890" s="475" t="s">
        <v>197</v>
      </c>
      <c r="E890" s="17" t="s">
        <v>2020</v>
      </c>
      <c r="F890" s="16" t="s">
        <v>2030</v>
      </c>
      <c r="G890" s="16" t="s">
        <v>2022</v>
      </c>
      <c r="H890" s="16" t="s">
        <v>2023</v>
      </c>
      <c r="I890" s="16" t="s">
        <v>2024</v>
      </c>
      <c r="J890" s="16" t="s">
        <v>2025</v>
      </c>
      <c r="K890" s="226" t="s">
        <v>2026</v>
      </c>
      <c r="L890" s="227" t="s">
        <v>2027</v>
      </c>
      <c r="M890" s="16" t="s">
        <v>2028</v>
      </c>
      <c r="N890" s="38" t="s">
        <v>46</v>
      </c>
      <c r="O890" s="38" t="s">
        <v>49</v>
      </c>
      <c r="P890" s="38" t="s">
        <v>2031</v>
      </c>
      <c r="Q890" s="476" t="s">
        <v>2032</v>
      </c>
      <c r="R890" s="477">
        <v>129</v>
      </c>
      <c r="S890" s="329">
        <v>891.93</v>
      </c>
      <c r="T890" s="329">
        <v>891.93</v>
      </c>
      <c r="U890" s="329">
        <v>2428</v>
      </c>
      <c r="V890" s="329">
        <v>2428</v>
      </c>
      <c r="W890" s="329">
        <v>2428</v>
      </c>
      <c r="X890" s="329">
        <v>0</v>
      </c>
    </row>
    <row r="891" spans="1:24" ht="66">
      <c r="A891" s="38" t="s">
        <v>2018</v>
      </c>
      <c r="B891" s="475" t="s">
        <v>2019</v>
      </c>
      <c r="C891" s="305" t="s">
        <v>54</v>
      </c>
      <c r="D891" s="475" t="s">
        <v>197</v>
      </c>
      <c r="E891" s="17" t="s">
        <v>2033</v>
      </c>
      <c r="F891" s="16" t="s">
        <v>2034</v>
      </c>
      <c r="G891" s="16" t="s">
        <v>1809</v>
      </c>
      <c r="H891" s="16" t="s">
        <v>868</v>
      </c>
      <c r="I891" s="16" t="s">
        <v>2035</v>
      </c>
      <c r="J891" s="227">
        <v>39442</v>
      </c>
      <c r="K891" s="226" t="s">
        <v>2036</v>
      </c>
      <c r="L891" s="16" t="s">
        <v>365</v>
      </c>
      <c r="M891" s="16">
        <v>37923</v>
      </c>
      <c r="N891" s="38" t="s">
        <v>46</v>
      </c>
      <c r="O891" s="38" t="s">
        <v>49</v>
      </c>
      <c r="P891" s="38" t="s">
        <v>2037</v>
      </c>
      <c r="Q891" s="476" t="s">
        <v>2038</v>
      </c>
      <c r="R891" s="477">
        <v>122</v>
      </c>
      <c r="S891" s="329">
        <v>187.19</v>
      </c>
      <c r="T891" s="329">
        <v>162.83000000000001</v>
      </c>
      <c r="U891" s="329">
        <f>231.9+144.6</f>
        <v>376.5</v>
      </c>
      <c r="V891" s="329">
        <f>231.9+144.6</f>
        <v>376.5</v>
      </c>
      <c r="W891" s="329">
        <f>231.9+144.6</f>
        <v>376.5</v>
      </c>
      <c r="X891" s="329">
        <v>0</v>
      </c>
    </row>
    <row r="892" spans="1:24" ht="158.4">
      <c r="A892" s="38" t="s">
        <v>2018</v>
      </c>
      <c r="B892" s="475" t="s">
        <v>2019</v>
      </c>
      <c r="C892" s="305" t="s">
        <v>54</v>
      </c>
      <c r="D892" s="475" t="s">
        <v>197</v>
      </c>
      <c r="E892" s="17" t="s">
        <v>2020</v>
      </c>
      <c r="F892" s="16" t="s">
        <v>2039</v>
      </c>
      <c r="G892" s="16" t="s">
        <v>2022</v>
      </c>
      <c r="H892" s="16" t="s">
        <v>2023</v>
      </c>
      <c r="I892" s="16" t="s">
        <v>2024</v>
      </c>
      <c r="J892" s="16" t="s">
        <v>2025</v>
      </c>
      <c r="K892" s="226" t="s">
        <v>2026</v>
      </c>
      <c r="L892" s="227" t="s">
        <v>2027</v>
      </c>
      <c r="M892" s="16" t="s">
        <v>2028</v>
      </c>
      <c r="N892" s="38" t="s">
        <v>46</v>
      </c>
      <c r="O892" s="38" t="s">
        <v>49</v>
      </c>
      <c r="P892" s="38" t="s">
        <v>2037</v>
      </c>
      <c r="Q892" s="476" t="s">
        <v>2040</v>
      </c>
      <c r="R892" s="477">
        <v>129</v>
      </c>
      <c r="S892" s="329">
        <v>26.85</v>
      </c>
      <c r="T892" s="329">
        <v>16.45</v>
      </c>
      <c r="U892" s="329">
        <v>70.03</v>
      </c>
      <c r="V892" s="329">
        <v>70.03</v>
      </c>
      <c r="W892" s="329">
        <v>70.03</v>
      </c>
      <c r="X892" s="329">
        <v>0</v>
      </c>
    </row>
    <row r="893" spans="1:24" ht="118.8">
      <c r="A893" s="38" t="s">
        <v>2018</v>
      </c>
      <c r="B893" s="475" t="s">
        <v>2019</v>
      </c>
      <c r="C893" s="305" t="s">
        <v>54</v>
      </c>
      <c r="D893" s="475" t="s">
        <v>197</v>
      </c>
      <c r="E893" s="17" t="s">
        <v>2041</v>
      </c>
      <c r="F893" s="16" t="s">
        <v>2042</v>
      </c>
      <c r="G893" s="16" t="s">
        <v>2043</v>
      </c>
      <c r="H893" s="16" t="s">
        <v>2044</v>
      </c>
      <c r="I893" s="16" t="s">
        <v>2045</v>
      </c>
      <c r="J893" s="227" t="s">
        <v>2046</v>
      </c>
      <c r="K893" s="226" t="s">
        <v>2047</v>
      </c>
      <c r="L893" s="16" t="s">
        <v>2048</v>
      </c>
      <c r="M893" s="227">
        <v>42110</v>
      </c>
      <c r="N893" s="38" t="s">
        <v>46</v>
      </c>
      <c r="O893" s="38" t="s">
        <v>49</v>
      </c>
      <c r="P893" s="38" t="s">
        <v>2037</v>
      </c>
      <c r="Q893" s="476" t="s">
        <v>2049</v>
      </c>
      <c r="R893" s="477">
        <v>244</v>
      </c>
      <c r="S893" s="329">
        <v>65.239999999999995</v>
      </c>
      <c r="T893" s="329">
        <v>65.239999999999995</v>
      </c>
      <c r="U893" s="329">
        <v>214.54</v>
      </c>
      <c r="V893" s="329">
        <v>214.54</v>
      </c>
      <c r="W893" s="329">
        <v>214.54</v>
      </c>
      <c r="X893" s="329">
        <v>0</v>
      </c>
    </row>
    <row r="894" spans="1:24" ht="118.8">
      <c r="A894" s="38" t="s">
        <v>2018</v>
      </c>
      <c r="B894" s="475" t="s">
        <v>2019</v>
      </c>
      <c r="C894" s="305" t="s">
        <v>54</v>
      </c>
      <c r="D894" s="475" t="s">
        <v>197</v>
      </c>
      <c r="E894" s="17" t="s">
        <v>2041</v>
      </c>
      <c r="F894" s="16" t="s">
        <v>2050</v>
      </c>
      <c r="G894" s="16" t="s">
        <v>2043</v>
      </c>
      <c r="H894" s="16" t="s">
        <v>2044</v>
      </c>
      <c r="I894" s="16" t="s">
        <v>2045</v>
      </c>
      <c r="J894" s="227" t="s">
        <v>2046</v>
      </c>
      <c r="K894" s="226" t="s">
        <v>2047</v>
      </c>
      <c r="L894" s="16" t="s">
        <v>2051</v>
      </c>
      <c r="M894" s="227">
        <v>42110</v>
      </c>
      <c r="N894" s="38" t="s">
        <v>46</v>
      </c>
      <c r="O894" s="38" t="s">
        <v>49</v>
      </c>
      <c r="P894" s="38" t="s">
        <v>2037</v>
      </c>
      <c r="Q894" s="476" t="s">
        <v>2052</v>
      </c>
      <c r="R894" s="477">
        <v>244</v>
      </c>
      <c r="S894" s="329">
        <f>199.58</f>
        <v>199.58</v>
      </c>
      <c r="T894" s="329">
        <f>199.58-0.01</f>
        <v>199.57000000000002</v>
      </c>
      <c r="U894" s="329">
        <v>349.29</v>
      </c>
      <c r="V894" s="329">
        <f>361.17</f>
        <v>361.17</v>
      </c>
      <c r="W894" s="329">
        <f>361.17</f>
        <v>361.17</v>
      </c>
      <c r="X894" s="329">
        <v>0</v>
      </c>
    </row>
    <row r="895" spans="1:24" ht="118.8">
      <c r="A895" s="38" t="s">
        <v>2018</v>
      </c>
      <c r="B895" s="475" t="s">
        <v>2019</v>
      </c>
      <c r="C895" s="305" t="s">
        <v>54</v>
      </c>
      <c r="D895" s="475" t="s">
        <v>197</v>
      </c>
      <c r="E895" s="17" t="s">
        <v>2041</v>
      </c>
      <c r="F895" s="16" t="s">
        <v>2053</v>
      </c>
      <c r="G895" s="16" t="s">
        <v>2043</v>
      </c>
      <c r="H895" s="16" t="s">
        <v>2044</v>
      </c>
      <c r="I895" s="16" t="s">
        <v>2045</v>
      </c>
      <c r="J895" s="227" t="s">
        <v>2046</v>
      </c>
      <c r="K895" s="226" t="s">
        <v>2047</v>
      </c>
      <c r="L895" s="16" t="s">
        <v>2054</v>
      </c>
      <c r="M895" s="227">
        <v>42110</v>
      </c>
      <c r="N895" s="38" t="s">
        <v>46</v>
      </c>
      <c r="O895" s="38" t="s">
        <v>49</v>
      </c>
      <c r="P895" s="38" t="s">
        <v>2037</v>
      </c>
      <c r="Q895" s="476" t="s">
        <v>2055</v>
      </c>
      <c r="R895" s="477">
        <v>244</v>
      </c>
      <c r="S895" s="329">
        <v>203.14</v>
      </c>
      <c r="T895" s="329">
        <v>197.35</v>
      </c>
      <c r="U895" s="329">
        <v>212.4</v>
      </c>
      <c r="V895" s="329">
        <v>212.4</v>
      </c>
      <c r="W895" s="329">
        <v>212.4</v>
      </c>
      <c r="X895" s="329">
        <v>0</v>
      </c>
    </row>
    <row r="896" spans="1:24" ht="118.8">
      <c r="A896" s="38" t="s">
        <v>2018</v>
      </c>
      <c r="B896" s="475" t="s">
        <v>2019</v>
      </c>
      <c r="C896" s="305" t="s">
        <v>54</v>
      </c>
      <c r="D896" s="475" t="s">
        <v>197</v>
      </c>
      <c r="E896" s="17" t="s">
        <v>2041</v>
      </c>
      <c r="F896" s="16" t="s">
        <v>2053</v>
      </c>
      <c r="G896" s="16" t="s">
        <v>2043</v>
      </c>
      <c r="H896" s="16" t="s">
        <v>2044</v>
      </c>
      <c r="I896" s="16" t="s">
        <v>2045</v>
      </c>
      <c r="J896" s="227" t="s">
        <v>2046</v>
      </c>
      <c r="K896" s="226" t="s">
        <v>2047</v>
      </c>
      <c r="L896" s="16" t="s">
        <v>2056</v>
      </c>
      <c r="M896" s="227">
        <v>42110</v>
      </c>
      <c r="N896" s="38" t="s">
        <v>46</v>
      </c>
      <c r="O896" s="38" t="s">
        <v>49</v>
      </c>
      <c r="P896" s="38" t="s">
        <v>2037</v>
      </c>
      <c r="Q896" s="476" t="s">
        <v>2057</v>
      </c>
      <c r="R896" s="477">
        <v>244</v>
      </c>
      <c r="S896" s="329">
        <v>573.66999999999996</v>
      </c>
      <c r="T896" s="329">
        <v>557.38</v>
      </c>
      <c r="U896" s="329">
        <v>1256.6199999999999</v>
      </c>
      <c r="V896" s="329">
        <v>1256.6199999999999</v>
      </c>
      <c r="W896" s="329">
        <v>1256.6199999999999</v>
      </c>
      <c r="X896" s="329">
        <v>0</v>
      </c>
    </row>
    <row r="897" spans="1:24" ht="118.8">
      <c r="A897" s="38" t="s">
        <v>2018</v>
      </c>
      <c r="B897" s="475" t="s">
        <v>2019</v>
      </c>
      <c r="C897" s="305" t="s">
        <v>54</v>
      </c>
      <c r="D897" s="475" t="s">
        <v>197</v>
      </c>
      <c r="E897" s="17" t="s">
        <v>2041</v>
      </c>
      <c r="F897" s="16" t="s">
        <v>2053</v>
      </c>
      <c r="G897" s="16" t="s">
        <v>2043</v>
      </c>
      <c r="H897" s="16" t="s">
        <v>2044</v>
      </c>
      <c r="I897" s="16" t="s">
        <v>2045</v>
      </c>
      <c r="J897" s="227" t="s">
        <v>2046</v>
      </c>
      <c r="K897" s="226" t="s">
        <v>2047</v>
      </c>
      <c r="L897" s="16" t="s">
        <v>2058</v>
      </c>
      <c r="M897" s="227">
        <v>42110</v>
      </c>
      <c r="N897" s="38" t="s">
        <v>46</v>
      </c>
      <c r="O897" s="38" t="s">
        <v>49</v>
      </c>
      <c r="P897" s="38" t="s">
        <v>2037</v>
      </c>
      <c r="Q897" s="476" t="s">
        <v>2059</v>
      </c>
      <c r="R897" s="477">
        <v>244</v>
      </c>
      <c r="S897" s="329">
        <v>477.19</v>
      </c>
      <c r="T897" s="329">
        <v>477.19</v>
      </c>
      <c r="U897" s="329">
        <v>103.5</v>
      </c>
      <c r="V897" s="329">
        <v>103.5</v>
      </c>
      <c r="W897" s="329">
        <v>103.5</v>
      </c>
      <c r="X897" s="329">
        <v>0</v>
      </c>
    </row>
    <row r="898" spans="1:24" ht="118.8">
      <c r="A898" s="38" t="s">
        <v>2018</v>
      </c>
      <c r="B898" s="475" t="s">
        <v>2019</v>
      </c>
      <c r="C898" s="305" t="s">
        <v>54</v>
      </c>
      <c r="D898" s="475" t="s">
        <v>197</v>
      </c>
      <c r="E898" s="17" t="s">
        <v>2041</v>
      </c>
      <c r="F898" s="16" t="s">
        <v>2050</v>
      </c>
      <c r="G898" s="16" t="s">
        <v>2043</v>
      </c>
      <c r="H898" s="16" t="s">
        <v>2044</v>
      </c>
      <c r="I898" s="16" t="s">
        <v>2045</v>
      </c>
      <c r="J898" s="227" t="s">
        <v>2046</v>
      </c>
      <c r="K898" s="226" t="s">
        <v>2047</v>
      </c>
      <c r="L898" s="16" t="s">
        <v>2060</v>
      </c>
      <c r="M898" s="227">
        <v>42110</v>
      </c>
      <c r="N898" s="38" t="s">
        <v>46</v>
      </c>
      <c r="O898" s="38" t="s">
        <v>49</v>
      </c>
      <c r="P898" s="38" t="s">
        <v>2037</v>
      </c>
      <c r="Q898" s="476" t="s">
        <v>2061</v>
      </c>
      <c r="R898" s="477">
        <v>244</v>
      </c>
      <c r="S898" s="329">
        <v>183.46</v>
      </c>
      <c r="T898" s="329">
        <v>179.09</v>
      </c>
      <c r="U898" s="329">
        <f>360.63+0.01</f>
        <v>360.64</v>
      </c>
      <c r="V898" s="329">
        <f>360.63+0.01</f>
        <v>360.64</v>
      </c>
      <c r="W898" s="329">
        <f>360.63+0.01</f>
        <v>360.64</v>
      </c>
      <c r="X898" s="329">
        <v>0</v>
      </c>
    </row>
    <row r="899" spans="1:24" ht="118.8">
      <c r="A899" s="38" t="s">
        <v>2018</v>
      </c>
      <c r="B899" s="475" t="s">
        <v>2019</v>
      </c>
      <c r="C899" s="305" t="s">
        <v>54</v>
      </c>
      <c r="D899" s="475" t="s">
        <v>197</v>
      </c>
      <c r="E899" s="17" t="s">
        <v>2041</v>
      </c>
      <c r="F899" s="16" t="s">
        <v>2053</v>
      </c>
      <c r="G899" s="16" t="s">
        <v>2043</v>
      </c>
      <c r="H899" s="16" t="s">
        <v>2044</v>
      </c>
      <c r="I899" s="16" t="s">
        <v>2045</v>
      </c>
      <c r="J899" s="227" t="s">
        <v>2046</v>
      </c>
      <c r="K899" s="226" t="s">
        <v>2047</v>
      </c>
      <c r="L899" s="16" t="s">
        <v>2062</v>
      </c>
      <c r="M899" s="227">
        <v>42110</v>
      </c>
      <c r="N899" s="38" t="s">
        <v>46</v>
      </c>
      <c r="O899" s="38" t="s">
        <v>49</v>
      </c>
      <c r="P899" s="38" t="s">
        <v>2037</v>
      </c>
      <c r="Q899" s="476" t="s">
        <v>2063</v>
      </c>
      <c r="R899" s="477">
        <v>244</v>
      </c>
      <c r="S899" s="329">
        <v>1</v>
      </c>
      <c r="T899" s="329">
        <v>1</v>
      </c>
      <c r="U899" s="329">
        <v>0</v>
      </c>
      <c r="V899" s="329">
        <v>0</v>
      </c>
      <c r="W899" s="329">
        <v>0</v>
      </c>
      <c r="X899" s="329">
        <v>0</v>
      </c>
    </row>
    <row r="900" spans="1:24" ht="118.8">
      <c r="A900" s="38" t="s">
        <v>2018</v>
      </c>
      <c r="B900" s="475" t="s">
        <v>2019</v>
      </c>
      <c r="C900" s="305" t="s">
        <v>54</v>
      </c>
      <c r="D900" s="475" t="s">
        <v>197</v>
      </c>
      <c r="E900" s="17" t="s">
        <v>2041</v>
      </c>
      <c r="F900" s="16" t="s">
        <v>2053</v>
      </c>
      <c r="G900" s="16" t="s">
        <v>2043</v>
      </c>
      <c r="H900" s="16" t="s">
        <v>2044</v>
      </c>
      <c r="I900" s="16" t="s">
        <v>2045</v>
      </c>
      <c r="J900" s="227" t="s">
        <v>2046</v>
      </c>
      <c r="K900" s="226" t="s">
        <v>2047</v>
      </c>
      <c r="L900" s="16" t="s">
        <v>2064</v>
      </c>
      <c r="M900" s="227">
        <v>42110</v>
      </c>
      <c r="N900" s="38" t="s">
        <v>46</v>
      </c>
      <c r="O900" s="38" t="s">
        <v>49</v>
      </c>
      <c r="P900" s="38" t="s">
        <v>2037</v>
      </c>
      <c r="Q900" s="476" t="s">
        <v>2065</v>
      </c>
      <c r="R900" s="477">
        <v>850</v>
      </c>
      <c r="S900" s="329">
        <v>2.4</v>
      </c>
      <c r="T900" s="329">
        <v>2.4</v>
      </c>
      <c r="U900" s="329">
        <v>19</v>
      </c>
      <c r="V900" s="329">
        <v>19</v>
      </c>
      <c r="W900" s="329">
        <v>19</v>
      </c>
      <c r="X900" s="329">
        <v>0</v>
      </c>
    </row>
    <row r="901" spans="1:24">
      <c r="A901" s="308" t="s">
        <v>2078</v>
      </c>
      <c r="B901" s="475"/>
      <c r="C901" s="305"/>
      <c r="D901" s="477"/>
      <c r="E901" s="38"/>
      <c r="F901" s="227"/>
      <c r="G901" s="17"/>
      <c r="H901" s="227"/>
      <c r="I901" s="227"/>
      <c r="J901" s="227"/>
      <c r="K901" s="224"/>
      <c r="L901" s="227"/>
      <c r="M901" s="227"/>
      <c r="N901" s="38"/>
      <c r="O901" s="38"/>
      <c r="P901" s="38"/>
      <c r="Q901" s="476"/>
      <c r="R901" s="477"/>
      <c r="S901" s="478">
        <f t="shared" ref="S901:X901" si="17">SUM(S889:S900)</f>
        <v>5793.9699999999993</v>
      </c>
      <c r="T901" s="478">
        <f t="shared" si="17"/>
        <v>5732.7499999999991</v>
      </c>
      <c r="U901" s="478">
        <f t="shared" si="17"/>
        <v>13430.3</v>
      </c>
      <c r="V901" s="478">
        <f t="shared" si="17"/>
        <v>13442.18</v>
      </c>
      <c r="W901" s="478">
        <f t="shared" si="17"/>
        <v>13442.18</v>
      </c>
      <c r="X901" s="329">
        <f t="shared" si="17"/>
        <v>0</v>
      </c>
    </row>
    <row r="902" spans="1:24" ht="21">
      <c r="A902" s="190" t="s">
        <v>2079</v>
      </c>
      <c r="B902" s="479"/>
      <c r="C902" s="479"/>
      <c r="D902" s="479"/>
      <c r="E902" s="479"/>
      <c r="F902" s="479"/>
      <c r="G902" s="479"/>
      <c r="H902" s="479"/>
      <c r="I902" s="479"/>
      <c r="J902" s="479"/>
      <c r="K902" s="479"/>
      <c r="L902" s="171"/>
      <c r="M902" s="171"/>
      <c r="N902" s="171"/>
      <c r="O902" s="171"/>
      <c r="P902" s="171"/>
      <c r="Q902" s="480"/>
      <c r="R902" s="481"/>
      <c r="S902" s="474">
        <f t="shared" ref="S902:X902" si="18">S52+S123+S152+S184+S204+S301+S384+S498+S529+S574+S612+S654+S745+S783+S887+S901</f>
        <v>8760991.2320800014</v>
      </c>
      <c r="T902" s="474">
        <f t="shared" si="18"/>
        <v>8479549.6142999977</v>
      </c>
      <c r="U902" s="474">
        <f t="shared" si="18"/>
        <v>8620578.3400000017</v>
      </c>
      <c r="V902" s="474">
        <f t="shared" si="18"/>
        <v>6990846.8200000012</v>
      </c>
      <c r="W902" s="474">
        <f t="shared" si="18"/>
        <v>7351031.0199999996</v>
      </c>
      <c r="X902" s="474">
        <f t="shared" si="18"/>
        <v>0</v>
      </c>
    </row>
    <row r="904" spans="1:24" ht="15.6">
      <c r="A904" s="482" t="s">
        <v>2066</v>
      </c>
      <c r="B904" s="483"/>
      <c r="C904" s="483"/>
      <c r="D904" s="483"/>
      <c r="E904" s="483"/>
      <c r="F904" s="483"/>
      <c r="G904" s="483"/>
      <c r="H904" s="483"/>
      <c r="I904" s="483"/>
      <c r="J904" s="483"/>
      <c r="K904" s="484"/>
      <c r="L904" s="485"/>
      <c r="M904" s="485"/>
      <c r="N904" s="486"/>
      <c r="O904" s="486"/>
      <c r="P904" s="180"/>
      <c r="Q904" s="180"/>
      <c r="R904" s="180"/>
    </row>
    <row r="905" spans="1:24" ht="15.6">
      <c r="A905" s="482" t="s">
        <v>2067</v>
      </c>
      <c r="B905" s="483"/>
      <c r="C905" s="483"/>
      <c r="D905" s="483"/>
      <c r="E905" s="483"/>
      <c r="F905" s="483"/>
      <c r="G905" s="483"/>
      <c r="H905" s="483"/>
      <c r="I905" s="483"/>
      <c r="J905" s="1170"/>
      <c r="K905" s="1170"/>
      <c r="L905" s="180"/>
      <c r="M905" s="490" t="s">
        <v>2169</v>
      </c>
      <c r="N905" s="487"/>
      <c r="O905" s="486"/>
      <c r="P905" s="180"/>
      <c r="Q905" s="180"/>
      <c r="R905" s="180"/>
    </row>
    <row r="906" spans="1:24" ht="15.6">
      <c r="A906" s="482"/>
      <c r="B906" s="483"/>
      <c r="C906" s="483"/>
      <c r="D906" s="483"/>
      <c r="E906" s="483"/>
      <c r="F906" s="483"/>
      <c r="G906" s="483"/>
      <c r="H906" s="180"/>
      <c r="I906" s="180"/>
      <c r="J906" s="1171" t="s">
        <v>2068</v>
      </c>
      <c r="K906" s="1171"/>
      <c r="L906" s="1174" t="s">
        <v>2069</v>
      </c>
      <c r="M906" s="1174"/>
      <c r="N906" s="1174"/>
      <c r="O906" s="1174"/>
      <c r="P906" s="1174"/>
      <c r="Q906" s="180"/>
      <c r="R906" s="180"/>
    </row>
    <row r="907" spans="1:24" ht="15.6">
      <c r="A907" s="483"/>
      <c r="B907" s="483"/>
      <c r="C907" s="483"/>
      <c r="D907" s="483"/>
      <c r="E907" s="483"/>
      <c r="F907" s="483"/>
      <c r="G907" s="483"/>
      <c r="H907" s="483"/>
      <c r="I907" s="483"/>
      <c r="J907" s="482"/>
      <c r="K907" s="482"/>
      <c r="L907" s="182"/>
      <c r="M907" s="182"/>
      <c r="N907" s="185"/>
      <c r="O907" s="180"/>
      <c r="P907" s="180"/>
      <c r="Q907" s="180"/>
      <c r="R907" s="180"/>
    </row>
    <row r="908" spans="1:24" ht="15.6">
      <c r="A908" s="483"/>
      <c r="B908" s="483"/>
      <c r="C908" s="483"/>
      <c r="D908" s="483"/>
      <c r="E908" s="483"/>
      <c r="F908" s="483"/>
      <c r="G908" s="483"/>
      <c r="H908" s="483"/>
      <c r="I908" s="483"/>
      <c r="J908" s="482"/>
      <c r="K908" s="482"/>
      <c r="L908" s="182"/>
      <c r="M908" s="182"/>
      <c r="N908" s="185"/>
      <c r="O908" s="180"/>
      <c r="P908" s="180"/>
      <c r="Q908" s="180"/>
      <c r="R908" s="180"/>
    </row>
    <row r="909" spans="1:24" ht="15.6">
      <c r="A909" s="482" t="s">
        <v>2070</v>
      </c>
      <c r="B909" s="483"/>
      <c r="C909" s="483"/>
      <c r="D909" s="483"/>
      <c r="E909" s="483"/>
      <c r="F909" s="483"/>
      <c r="G909" s="483"/>
      <c r="H909" s="483"/>
      <c r="I909" s="483"/>
      <c r="J909" s="483"/>
      <c r="K909" s="484"/>
      <c r="L909" s="485"/>
      <c r="M909" s="485"/>
      <c r="N909" s="486"/>
      <c r="O909" s="486"/>
      <c r="P909" s="180"/>
      <c r="Q909" s="180"/>
      <c r="R909" s="180"/>
    </row>
    <row r="910" spans="1:24" ht="15.6">
      <c r="A910" s="482" t="s">
        <v>2071</v>
      </c>
      <c r="B910" s="483"/>
      <c r="C910" s="483"/>
      <c r="D910" s="483"/>
      <c r="E910" s="483"/>
      <c r="F910" s="483"/>
      <c r="G910" s="483"/>
      <c r="H910" s="483"/>
      <c r="I910" s="483"/>
      <c r="J910" s="1170"/>
      <c r="K910" s="1170"/>
      <c r="L910" s="180"/>
      <c r="M910" s="490" t="s">
        <v>2175</v>
      </c>
      <c r="N910" s="487"/>
      <c r="O910" s="486"/>
      <c r="P910" s="180"/>
      <c r="Q910" s="180"/>
      <c r="R910" s="180"/>
    </row>
    <row r="911" spans="1:24" ht="15.6">
      <c r="A911" s="482"/>
      <c r="B911" s="483"/>
      <c r="C911" s="483"/>
      <c r="D911" s="483"/>
      <c r="E911" s="483"/>
      <c r="F911" s="483"/>
      <c r="G911" s="483"/>
      <c r="H911" s="180"/>
      <c r="I911" s="180"/>
      <c r="J911" s="1171" t="s">
        <v>2068</v>
      </c>
      <c r="K911" s="1171"/>
      <c r="L911" s="1174" t="s">
        <v>2069</v>
      </c>
      <c r="M911" s="1174"/>
      <c r="N911" s="1174"/>
      <c r="O911" s="1174"/>
      <c r="P911" s="1174"/>
      <c r="Q911" s="180"/>
      <c r="R911" s="180"/>
    </row>
    <row r="912" spans="1:24" ht="15">
      <c r="A912" s="483"/>
      <c r="B912" s="483"/>
      <c r="C912" s="483"/>
      <c r="D912" s="483"/>
      <c r="E912" s="483"/>
      <c r="F912" s="483"/>
      <c r="G912" s="483"/>
      <c r="H912" s="180"/>
      <c r="I912" s="180"/>
      <c r="J912" s="180"/>
      <c r="K912" s="180"/>
      <c r="L912" s="180"/>
      <c r="M912" s="486"/>
      <c r="N912" s="486"/>
      <c r="O912" s="486"/>
      <c r="P912" s="180"/>
      <c r="Q912" s="180"/>
      <c r="R912" s="180"/>
    </row>
    <row r="913" spans="1:23" ht="15.6">
      <c r="A913" s="483"/>
      <c r="B913" s="483"/>
      <c r="C913" s="483"/>
      <c r="D913" s="483"/>
      <c r="E913" s="483"/>
      <c r="F913" s="482"/>
      <c r="G913" s="483"/>
      <c r="H913" s="483"/>
      <c r="I913" s="483"/>
      <c r="J913" s="483"/>
      <c r="K913" s="484"/>
      <c r="L913" s="485"/>
      <c r="M913" s="486"/>
      <c r="N913" s="486"/>
      <c r="O913" s="486"/>
      <c r="P913" s="180"/>
      <c r="Q913" s="180"/>
      <c r="R913" s="180"/>
    </row>
    <row r="914" spans="1:23" ht="15.6">
      <c r="A914" s="482" t="s">
        <v>2072</v>
      </c>
      <c r="B914" s="482"/>
      <c r="C914" s="482"/>
      <c r="D914" s="482"/>
      <c r="E914" s="482"/>
      <c r="F914" s="482"/>
      <c r="G914" s="483"/>
      <c r="H914" s="484"/>
      <c r="I914" s="486"/>
      <c r="J914" s="486"/>
      <c r="K914" s="486"/>
      <c r="L914" s="486"/>
      <c r="M914" s="486"/>
      <c r="N914" s="486"/>
      <c r="O914" s="486"/>
      <c r="P914" s="180"/>
      <c r="Q914" s="180"/>
      <c r="R914" s="180"/>
    </row>
    <row r="915" spans="1:23" ht="15.6">
      <c r="A915" s="482" t="s">
        <v>2073</v>
      </c>
      <c r="B915" s="482"/>
      <c r="C915" s="482"/>
      <c r="D915" s="482"/>
      <c r="E915" s="482"/>
      <c r="F915" s="482"/>
      <c r="G915" s="483"/>
      <c r="H915" s="484"/>
      <c r="I915" s="486"/>
      <c r="J915" s="486"/>
      <c r="K915" s="486"/>
      <c r="L915" s="486"/>
      <c r="M915" s="486"/>
      <c r="N915" s="486"/>
      <c r="O915" s="486"/>
      <c r="P915" s="180"/>
      <c r="Q915" s="180"/>
      <c r="R915" s="180"/>
    </row>
    <row r="916" spans="1:23" ht="15.6">
      <c r="A916" s="482" t="s">
        <v>2071</v>
      </c>
      <c r="B916" s="482"/>
      <c r="C916" s="482"/>
      <c r="D916" s="482"/>
      <c r="E916" s="482"/>
      <c r="F916" s="482"/>
      <c r="G916" s="483"/>
      <c r="H916" s="484"/>
      <c r="I916" s="486"/>
      <c r="J916" s="1170"/>
      <c r="K916" s="1170"/>
      <c r="L916" s="180"/>
      <c r="M916" s="490" t="s">
        <v>2174</v>
      </c>
      <c r="N916" s="487"/>
      <c r="O916" s="486"/>
      <c r="P916" s="180"/>
      <c r="Q916" s="180"/>
      <c r="R916" s="180"/>
    </row>
    <row r="917" spans="1:23" ht="15.6">
      <c r="A917" s="482"/>
      <c r="B917" s="482"/>
      <c r="C917" s="482"/>
      <c r="D917" s="482"/>
      <c r="E917" s="482"/>
      <c r="F917" s="482"/>
      <c r="G917" s="483"/>
      <c r="H917" s="484"/>
      <c r="I917" s="486"/>
      <c r="J917" s="1171" t="s">
        <v>2068</v>
      </c>
      <c r="K917" s="1171"/>
      <c r="L917" s="1174" t="s">
        <v>2069</v>
      </c>
      <c r="M917" s="1174"/>
      <c r="N917" s="1174"/>
      <c r="O917" s="1174"/>
      <c r="P917" s="1174"/>
      <c r="Q917" s="180"/>
      <c r="R917" s="180"/>
    </row>
    <row r="918" spans="1:23" ht="15.6">
      <c r="A918" s="482"/>
      <c r="B918" s="482"/>
      <c r="C918" s="482"/>
      <c r="D918" s="482"/>
      <c r="E918" s="482"/>
      <c r="F918" s="482"/>
      <c r="G918" s="483"/>
      <c r="H918" s="484"/>
      <c r="I918" s="486"/>
      <c r="J918" s="180"/>
      <c r="K918" s="180"/>
      <c r="L918" s="180"/>
      <c r="M918" s="486"/>
      <c r="N918" s="486"/>
      <c r="O918" s="486"/>
      <c r="P918" s="180"/>
      <c r="Q918" s="180"/>
      <c r="R918" s="180"/>
    </row>
    <row r="919" spans="1:23" ht="15.6">
      <c r="A919" s="482"/>
      <c r="B919" s="482"/>
      <c r="C919" s="482"/>
      <c r="D919" s="482"/>
      <c r="E919" s="482"/>
      <c r="F919" s="482"/>
      <c r="G919" s="483"/>
      <c r="H919" s="484"/>
      <c r="I919" s="485"/>
      <c r="J919" s="486"/>
      <c r="K919" s="486"/>
      <c r="L919" s="486"/>
      <c r="M919" s="486"/>
      <c r="N919" s="486"/>
      <c r="O919" s="486"/>
      <c r="P919" s="180"/>
      <c r="Q919" s="180"/>
      <c r="R919" s="180"/>
    </row>
    <row r="920" spans="1:23" ht="15.6">
      <c r="A920" s="482"/>
      <c r="B920" s="482"/>
      <c r="C920" s="482"/>
      <c r="D920" s="482"/>
      <c r="E920" s="482"/>
      <c r="F920" s="486"/>
      <c r="G920" s="486"/>
      <c r="H920" s="484"/>
      <c r="I920" s="485"/>
      <c r="J920" s="486"/>
      <c r="K920" s="486"/>
      <c r="L920" s="486"/>
      <c r="M920" s="486"/>
      <c r="N920" s="486"/>
      <c r="O920" s="486"/>
      <c r="P920" s="180"/>
      <c r="Q920" s="180"/>
      <c r="R920" s="180"/>
    </row>
    <row r="921" spans="1:23" ht="15.6">
      <c r="A921" s="482" t="s">
        <v>2074</v>
      </c>
      <c r="B921" s="482"/>
      <c r="C921" s="484"/>
      <c r="D921" s="485"/>
      <c r="E921" s="485"/>
      <c r="F921" s="486"/>
      <c r="G921" s="486"/>
      <c r="H921" s="484"/>
      <c r="I921" s="485"/>
      <c r="J921" s="1170"/>
      <c r="K921" s="1170"/>
      <c r="L921" s="180"/>
      <c r="M921" s="490" t="s">
        <v>2173</v>
      </c>
      <c r="N921" s="487"/>
      <c r="O921" s="486"/>
      <c r="P921" s="180"/>
      <c r="Q921" s="180"/>
      <c r="R921" s="180"/>
    </row>
    <row r="922" spans="1:23" ht="15.6">
      <c r="A922" s="485"/>
      <c r="B922" s="488" t="s">
        <v>2075</v>
      </c>
      <c r="C922" s="486"/>
      <c r="D922" s="486"/>
      <c r="E922" s="486"/>
      <c r="F922" s="482"/>
      <c r="G922" s="483"/>
      <c r="H922" s="484"/>
      <c r="I922" s="489"/>
      <c r="J922" s="1171" t="s">
        <v>2068</v>
      </c>
      <c r="K922" s="1171"/>
      <c r="L922" s="180"/>
      <c r="M922" s="147" t="s">
        <v>2069</v>
      </c>
      <c r="N922" s="147"/>
      <c r="O922" s="486"/>
      <c r="P922" s="180"/>
      <c r="Q922" s="180"/>
      <c r="R922" s="180"/>
    </row>
    <row r="923" spans="1:23">
      <c r="A923" s="179"/>
      <c r="B923" s="180"/>
      <c r="C923" s="181"/>
      <c r="D923" s="182"/>
      <c r="E923" s="183"/>
      <c r="F923" s="182"/>
      <c r="G923" s="182"/>
      <c r="H923" s="180"/>
      <c r="I923" s="182"/>
      <c r="J923" s="182"/>
      <c r="K923" s="185"/>
      <c r="L923" s="182"/>
      <c r="M923" s="182"/>
      <c r="N923" s="185"/>
      <c r="O923" s="180"/>
      <c r="P923" s="484"/>
      <c r="Q923" s="485"/>
      <c r="R923" s="486"/>
    </row>
    <row r="924" spans="1:23" ht="15.6">
      <c r="A924" s="482" t="s">
        <v>2171</v>
      </c>
      <c r="B924" s="482"/>
      <c r="C924" s="484"/>
      <c r="D924" s="485"/>
      <c r="E924" s="485"/>
      <c r="F924" s="486"/>
      <c r="G924" s="486"/>
      <c r="H924" s="484"/>
      <c r="I924" s="485"/>
      <c r="J924" s="1170"/>
      <c r="K924" s="1170"/>
      <c r="L924" s="180"/>
      <c r="M924" s="490" t="s">
        <v>2172</v>
      </c>
      <c r="N924" s="487"/>
      <c r="O924" s="486"/>
      <c r="P924" s="180"/>
      <c r="Q924" s="180"/>
      <c r="R924" s="180"/>
    </row>
    <row r="925" spans="1:23" ht="15.6">
      <c r="A925" s="485"/>
      <c r="B925" s="488" t="s">
        <v>2170</v>
      </c>
      <c r="C925" s="486"/>
      <c r="D925" s="486"/>
      <c r="E925" s="486"/>
      <c r="F925" s="482"/>
      <c r="G925" s="483"/>
      <c r="H925" s="484"/>
      <c r="I925" s="489"/>
      <c r="J925" s="1171" t="s">
        <v>2068</v>
      </c>
      <c r="K925" s="1171"/>
      <c r="L925" s="180"/>
      <c r="M925" s="147" t="s">
        <v>2069</v>
      </c>
      <c r="N925" s="147"/>
      <c r="O925" s="486"/>
      <c r="P925" s="180"/>
      <c r="Q925" s="180"/>
      <c r="R925" s="180"/>
    </row>
    <row r="928" spans="1:23">
      <c r="S928" s="177">
        <f>SUBTOTAL(9,S107:S440)</f>
        <v>8447164.0041600037</v>
      </c>
      <c r="T928" s="177">
        <f>SUBTOTAL(9,T107:T440)</f>
        <v>8428293.2385999989</v>
      </c>
      <c r="U928" s="177">
        <f>SUBTOTAL(9,U107:U440)</f>
        <v>8691423.4099999983</v>
      </c>
      <c r="V928" s="177">
        <f>SUBTOTAL(9,V107:V440)</f>
        <v>8017908.3100000005</v>
      </c>
      <c r="W928" s="177">
        <f>SUBTOTAL(9,W107:W440)</f>
        <v>8414719.7499999981</v>
      </c>
    </row>
  </sheetData>
  <autoFilter ref="A11:X902"/>
  <mergeCells count="1780">
    <mergeCell ref="R42:R43"/>
    <mergeCell ref="J17:J18"/>
    <mergeCell ref="J42:J43"/>
    <mergeCell ref="I42:I43"/>
    <mergeCell ref="H42:H43"/>
    <mergeCell ref="H17:H18"/>
    <mergeCell ref="H37:H38"/>
    <mergeCell ref="I37:I38"/>
    <mergeCell ref="J37:J38"/>
    <mergeCell ref="N37:N38"/>
    <mergeCell ref="N17:N18"/>
    <mergeCell ref="O17:O18"/>
    <mergeCell ref="P17:P18"/>
    <mergeCell ref="Q17:Q18"/>
    <mergeCell ref="R17:R18"/>
    <mergeCell ref="O37:O38"/>
    <mergeCell ref="E42:E43"/>
    <mergeCell ref="F42:F43"/>
    <mergeCell ref="G42:G43"/>
    <mergeCell ref="I17:I18"/>
    <mergeCell ref="Q42:Q43"/>
    <mergeCell ref="P42:P43"/>
    <mergeCell ref="N42:N43"/>
    <mergeCell ref="O42:O43"/>
    <mergeCell ref="E37:E38"/>
    <mergeCell ref="E17:E18"/>
    <mergeCell ref="F17:F18"/>
    <mergeCell ref="G17:G18"/>
    <mergeCell ref="F37:F38"/>
    <mergeCell ref="G37:G38"/>
    <mergeCell ref="P37:P38"/>
    <mergeCell ref="Q37:Q38"/>
    <mergeCell ref="D42:D43"/>
    <mergeCell ref="A37:A38"/>
    <mergeCell ref="B37:B38"/>
    <mergeCell ref="C37:C38"/>
    <mergeCell ref="D37:D38"/>
    <mergeCell ref="A42:A43"/>
    <mergeCell ref="B42:B43"/>
    <mergeCell ref="C42:C43"/>
    <mergeCell ref="A17:A18"/>
    <mergeCell ref="B17:B18"/>
    <mergeCell ref="C17:C18"/>
    <mergeCell ref="A7:B8"/>
    <mergeCell ref="A9:A10"/>
    <mergeCell ref="B9:B10"/>
    <mergeCell ref="C7:D8"/>
    <mergeCell ref="C9:C10"/>
    <mergeCell ref="X37:X38"/>
    <mergeCell ref="S37:S38"/>
    <mergeCell ref="T37:T38"/>
    <mergeCell ref="U37:U38"/>
    <mergeCell ref="V37:V38"/>
    <mergeCell ref="W37:W38"/>
    <mergeCell ref="S9:T9"/>
    <mergeCell ref="U9:U10"/>
    <mergeCell ref="V9:V10"/>
    <mergeCell ref="W9:X9"/>
    <mergeCell ref="X42:X43"/>
    <mergeCell ref="S42:S43"/>
    <mergeCell ref="T42:T43"/>
    <mergeCell ref="U42:U43"/>
    <mergeCell ref="V42:V43"/>
    <mergeCell ref="W42:W43"/>
    <mergeCell ref="R37:R38"/>
    <mergeCell ref="D9:D10"/>
    <mergeCell ref="E9:E10"/>
    <mergeCell ref="F9:F10"/>
    <mergeCell ref="G9:G10"/>
    <mergeCell ref="E8:G8"/>
    <mergeCell ref="E7:M7"/>
    <mergeCell ref="S7:X8"/>
    <mergeCell ref="P9:Q9"/>
    <mergeCell ref="R9:R10"/>
    <mergeCell ref="H9:H10"/>
    <mergeCell ref="I9:I10"/>
    <mergeCell ref="J9:J10"/>
    <mergeCell ref="K9:K10"/>
    <mergeCell ref="L9:L10"/>
    <mergeCell ref="M9:M10"/>
    <mergeCell ref="K8:M8"/>
    <mergeCell ref="H8:J8"/>
    <mergeCell ref="N7:R8"/>
    <mergeCell ref="N9:N10"/>
    <mergeCell ref="O9:O10"/>
    <mergeCell ref="D17:D18"/>
    <mergeCell ref="X17:X18"/>
    <mergeCell ref="S17:S18"/>
    <mergeCell ref="T17:T18"/>
    <mergeCell ref="U17:U18"/>
    <mergeCell ref="V17:V18"/>
    <mergeCell ref="W17:W18"/>
    <mergeCell ref="A158:A161"/>
    <mergeCell ref="B158:B161"/>
    <mergeCell ref="C158:C161"/>
    <mergeCell ref="D158:D161"/>
    <mergeCell ref="E158:E159"/>
    <mergeCell ref="E156:E157"/>
    <mergeCell ref="F156:F157"/>
    <mergeCell ref="G156:G157"/>
    <mergeCell ref="H156:H157"/>
    <mergeCell ref="I156:I157"/>
    <mergeCell ref="J156:J157"/>
    <mergeCell ref="S154:S157"/>
    <mergeCell ref="T154:T157"/>
    <mergeCell ref="U154:U157"/>
    <mergeCell ref="V154:V157"/>
    <mergeCell ref="W154:W157"/>
    <mergeCell ref="N154:N157"/>
    <mergeCell ref="O154:O157"/>
    <mergeCell ref="P154:P157"/>
    <mergeCell ref="Q154:Q157"/>
    <mergeCell ref="R154:R157"/>
    <mergeCell ref="F154:F155"/>
    <mergeCell ref="G154:G155"/>
    <mergeCell ref="H154:H155"/>
    <mergeCell ref="I154:I155"/>
    <mergeCell ref="J154:J155"/>
    <mergeCell ref="A154:A157"/>
    <mergeCell ref="B154:B157"/>
    <mergeCell ref="C154:C157"/>
    <mergeCell ref="D154:D157"/>
    <mergeCell ref="E154:E155"/>
    <mergeCell ref="D162:D163"/>
    <mergeCell ref="E162:E163"/>
    <mergeCell ref="E160:E161"/>
    <mergeCell ref="F160:F161"/>
    <mergeCell ref="G160:G161"/>
    <mergeCell ref="H160:H161"/>
    <mergeCell ref="I160:I161"/>
    <mergeCell ref="J160:J161"/>
    <mergeCell ref="S158:S161"/>
    <mergeCell ref="T158:T161"/>
    <mergeCell ref="U158:U161"/>
    <mergeCell ref="V158:V161"/>
    <mergeCell ref="W158:W161"/>
    <mergeCell ref="N158:N161"/>
    <mergeCell ref="O158:O161"/>
    <mergeCell ref="P158:P161"/>
    <mergeCell ref="Q158:Q161"/>
    <mergeCell ref="R158:R161"/>
    <mergeCell ref="F158:F159"/>
    <mergeCell ref="G158:G159"/>
    <mergeCell ref="H158:H159"/>
    <mergeCell ref="I158:I159"/>
    <mergeCell ref="J158:J159"/>
    <mergeCell ref="A164:A165"/>
    <mergeCell ref="B164:B165"/>
    <mergeCell ref="C164:C165"/>
    <mergeCell ref="D164:D165"/>
    <mergeCell ref="N164:N165"/>
    <mergeCell ref="O164:O165"/>
    <mergeCell ref="P164:P165"/>
    <mergeCell ref="Q164:Q165"/>
    <mergeCell ref="R164:R165"/>
    <mergeCell ref="S164:S165"/>
    <mergeCell ref="T164:T165"/>
    <mergeCell ref="U164:U165"/>
    <mergeCell ref="V164:V165"/>
    <mergeCell ref="W164:W165"/>
    <mergeCell ref="S162:S163"/>
    <mergeCell ref="T162:T163"/>
    <mergeCell ref="U162:U163"/>
    <mergeCell ref="V162:V163"/>
    <mergeCell ref="W162:W163"/>
    <mergeCell ref="N162:N163"/>
    <mergeCell ref="O162:O163"/>
    <mergeCell ref="P162:P163"/>
    <mergeCell ref="Q162:Q163"/>
    <mergeCell ref="R162:R163"/>
    <mergeCell ref="F162:F163"/>
    <mergeCell ref="G162:G163"/>
    <mergeCell ref="H162:H163"/>
    <mergeCell ref="I162:I163"/>
    <mergeCell ref="J162:J163"/>
    <mergeCell ref="A162:A163"/>
    <mergeCell ref="B162:B163"/>
    <mergeCell ref="C162:C163"/>
    <mergeCell ref="S166:S167"/>
    <mergeCell ref="T166:T167"/>
    <mergeCell ref="U166:U167"/>
    <mergeCell ref="V166:V167"/>
    <mergeCell ref="W166:W167"/>
    <mergeCell ref="N166:N167"/>
    <mergeCell ref="O166:O167"/>
    <mergeCell ref="P166:P167"/>
    <mergeCell ref="Q166:Q167"/>
    <mergeCell ref="R166:R167"/>
    <mergeCell ref="F166:F167"/>
    <mergeCell ref="G166:G167"/>
    <mergeCell ref="H166:H167"/>
    <mergeCell ref="I166:I167"/>
    <mergeCell ref="J166:J167"/>
    <mergeCell ref="A166:A167"/>
    <mergeCell ref="B166:B167"/>
    <mergeCell ref="C166:C167"/>
    <mergeCell ref="D166:D167"/>
    <mergeCell ref="E166:E167"/>
    <mergeCell ref="S168:S169"/>
    <mergeCell ref="T168:T169"/>
    <mergeCell ref="U168:U169"/>
    <mergeCell ref="V168:V169"/>
    <mergeCell ref="W168:W169"/>
    <mergeCell ref="A168:A169"/>
    <mergeCell ref="B168:B169"/>
    <mergeCell ref="C168:C169"/>
    <mergeCell ref="D168:D169"/>
    <mergeCell ref="E168:E169"/>
    <mergeCell ref="F168:F169"/>
    <mergeCell ref="G168:G169"/>
    <mergeCell ref="H168:H169"/>
    <mergeCell ref="I168:I169"/>
    <mergeCell ref="J168:J169"/>
    <mergeCell ref="N168:N169"/>
    <mergeCell ref="O168:O169"/>
    <mergeCell ref="P168:P169"/>
    <mergeCell ref="Q168:Q169"/>
    <mergeCell ref="R168:R169"/>
    <mergeCell ref="S170:S171"/>
    <mergeCell ref="T170:T171"/>
    <mergeCell ref="U170:U171"/>
    <mergeCell ref="V170:V171"/>
    <mergeCell ref="W170:W171"/>
    <mergeCell ref="A170:A171"/>
    <mergeCell ref="B170:B171"/>
    <mergeCell ref="C170:C171"/>
    <mergeCell ref="D170:D171"/>
    <mergeCell ref="E170:E171"/>
    <mergeCell ref="F170:F171"/>
    <mergeCell ref="G170:G171"/>
    <mergeCell ref="H170:H171"/>
    <mergeCell ref="I170:I171"/>
    <mergeCell ref="J170:J171"/>
    <mergeCell ref="N170:N171"/>
    <mergeCell ref="O170:O171"/>
    <mergeCell ref="P170:P171"/>
    <mergeCell ref="Q170:Q171"/>
    <mergeCell ref="R170:R171"/>
    <mergeCell ref="S172:S173"/>
    <mergeCell ref="T172:T173"/>
    <mergeCell ref="U172:U173"/>
    <mergeCell ref="V172:V173"/>
    <mergeCell ref="W172:W173"/>
    <mergeCell ref="A172:A173"/>
    <mergeCell ref="B172:B173"/>
    <mergeCell ref="C172:C173"/>
    <mergeCell ref="D172:D173"/>
    <mergeCell ref="E172:E173"/>
    <mergeCell ref="F172:F173"/>
    <mergeCell ref="G172:G173"/>
    <mergeCell ref="H172:H173"/>
    <mergeCell ref="I172:I173"/>
    <mergeCell ref="J172:J173"/>
    <mergeCell ref="N172:N173"/>
    <mergeCell ref="O172:O173"/>
    <mergeCell ref="P172:P173"/>
    <mergeCell ref="Q172:Q173"/>
    <mergeCell ref="R172:R173"/>
    <mergeCell ref="S174:S175"/>
    <mergeCell ref="T174:T175"/>
    <mergeCell ref="U174:U175"/>
    <mergeCell ref="V174:V175"/>
    <mergeCell ref="W174:W175"/>
    <mergeCell ref="A174:A175"/>
    <mergeCell ref="B174:B175"/>
    <mergeCell ref="C174:C175"/>
    <mergeCell ref="D174:D175"/>
    <mergeCell ref="E174:E175"/>
    <mergeCell ref="F174:F175"/>
    <mergeCell ref="G174:G175"/>
    <mergeCell ref="H174:H175"/>
    <mergeCell ref="I174:I175"/>
    <mergeCell ref="J174:J175"/>
    <mergeCell ref="N174:N175"/>
    <mergeCell ref="O174:O175"/>
    <mergeCell ref="P174:P175"/>
    <mergeCell ref="Q174:Q175"/>
    <mergeCell ref="R174:R175"/>
    <mergeCell ref="S180:S181"/>
    <mergeCell ref="T180:T181"/>
    <mergeCell ref="U180:U181"/>
    <mergeCell ref="V180:V181"/>
    <mergeCell ref="W180:W181"/>
    <mergeCell ref="A180:A181"/>
    <mergeCell ref="B180:B181"/>
    <mergeCell ref="C180:C181"/>
    <mergeCell ref="D180:D181"/>
    <mergeCell ref="E180:E181"/>
    <mergeCell ref="F180:F181"/>
    <mergeCell ref="G180:G181"/>
    <mergeCell ref="H180:H181"/>
    <mergeCell ref="I180:I181"/>
    <mergeCell ref="J180:J181"/>
    <mergeCell ref="N180:N181"/>
    <mergeCell ref="O180:O181"/>
    <mergeCell ref="P180:P181"/>
    <mergeCell ref="Q180:Q181"/>
    <mergeCell ref="R180:R181"/>
    <mergeCell ref="U182:U183"/>
    <mergeCell ref="V182:V183"/>
    <mergeCell ref="W182:W183"/>
    <mergeCell ref="A182:A183"/>
    <mergeCell ref="B182:B183"/>
    <mergeCell ref="C182:C183"/>
    <mergeCell ref="D182:D183"/>
    <mergeCell ref="E182:E183"/>
    <mergeCell ref="F182:F183"/>
    <mergeCell ref="G182:G183"/>
    <mergeCell ref="H182:H183"/>
    <mergeCell ref="I182:I183"/>
    <mergeCell ref="J182:J183"/>
    <mergeCell ref="N182:N183"/>
    <mergeCell ref="O182:O183"/>
    <mergeCell ref="P182:P183"/>
    <mergeCell ref="Q182:Q183"/>
    <mergeCell ref="R182:R183"/>
    <mergeCell ref="A184:C184"/>
    <mergeCell ref="A186:A187"/>
    <mergeCell ref="B186:B187"/>
    <mergeCell ref="C186:C187"/>
    <mergeCell ref="D186:D187"/>
    <mergeCell ref="E186:E187"/>
    <mergeCell ref="F186:F187"/>
    <mergeCell ref="G186:G187"/>
    <mergeCell ref="H186:H187"/>
    <mergeCell ref="I186:I187"/>
    <mergeCell ref="J186:J187"/>
    <mergeCell ref="N186:N187"/>
    <mergeCell ref="O186:O187"/>
    <mergeCell ref="P186:P187"/>
    <mergeCell ref="Q186:Q187"/>
    <mergeCell ref="S182:S183"/>
    <mergeCell ref="T182:T183"/>
    <mergeCell ref="W186:W187"/>
    <mergeCell ref="X186:X187"/>
    <mergeCell ref="A269:A270"/>
    <mergeCell ref="B269:B270"/>
    <mergeCell ref="C269:C270"/>
    <mergeCell ref="D269:D270"/>
    <mergeCell ref="E269:E270"/>
    <mergeCell ref="F269:F270"/>
    <mergeCell ref="G269:G270"/>
    <mergeCell ref="H269:H270"/>
    <mergeCell ref="I269:I270"/>
    <mergeCell ref="J269:J270"/>
    <mergeCell ref="K269:K270"/>
    <mergeCell ref="L269:L270"/>
    <mergeCell ref="M269:M270"/>
    <mergeCell ref="N269:N270"/>
    <mergeCell ref="R186:R187"/>
    <mergeCell ref="S186:S187"/>
    <mergeCell ref="T186:T187"/>
    <mergeCell ref="U186:U187"/>
    <mergeCell ref="V186:V187"/>
    <mergeCell ref="N271:N272"/>
    <mergeCell ref="O271:O272"/>
    <mergeCell ref="F271:F272"/>
    <mergeCell ref="G271:G272"/>
    <mergeCell ref="H271:H272"/>
    <mergeCell ref="I271:I272"/>
    <mergeCell ref="J271:J272"/>
    <mergeCell ref="A271:A272"/>
    <mergeCell ref="B271:B272"/>
    <mergeCell ref="C271:C272"/>
    <mergeCell ref="D271:D272"/>
    <mergeCell ref="E271:E272"/>
    <mergeCell ref="T269:T270"/>
    <mergeCell ref="U269:U270"/>
    <mergeCell ref="V269:V270"/>
    <mergeCell ref="W269:W270"/>
    <mergeCell ref="X269:X270"/>
    <mergeCell ref="O269:O270"/>
    <mergeCell ref="P269:P270"/>
    <mergeCell ref="Q269:Q270"/>
    <mergeCell ref="R269:R270"/>
    <mergeCell ref="S269:S270"/>
    <mergeCell ref="T273:T274"/>
    <mergeCell ref="U273:U274"/>
    <mergeCell ref="V273:V274"/>
    <mergeCell ref="M273:M274"/>
    <mergeCell ref="N273:N274"/>
    <mergeCell ref="O273:O274"/>
    <mergeCell ref="P273:P274"/>
    <mergeCell ref="Q273:Q274"/>
    <mergeCell ref="U271:U272"/>
    <mergeCell ref="V271:V272"/>
    <mergeCell ref="W271:W272"/>
    <mergeCell ref="X271:X272"/>
    <mergeCell ref="A273:A274"/>
    <mergeCell ref="B273:B274"/>
    <mergeCell ref="C273:C274"/>
    <mergeCell ref="D273:D274"/>
    <mergeCell ref="E273:E274"/>
    <mergeCell ref="F273:F274"/>
    <mergeCell ref="G273:G274"/>
    <mergeCell ref="H273:H274"/>
    <mergeCell ref="I273:I274"/>
    <mergeCell ref="J273:J274"/>
    <mergeCell ref="K273:K274"/>
    <mergeCell ref="L273:L274"/>
    <mergeCell ref="P271:P272"/>
    <mergeCell ref="Q271:Q272"/>
    <mergeCell ref="R271:R272"/>
    <mergeCell ref="S271:S272"/>
    <mergeCell ref="T271:T272"/>
    <mergeCell ref="K271:K272"/>
    <mergeCell ref="L271:L272"/>
    <mergeCell ref="M271:M272"/>
    <mergeCell ref="B277:B278"/>
    <mergeCell ref="C277:C278"/>
    <mergeCell ref="D277:D278"/>
    <mergeCell ref="E277:E278"/>
    <mergeCell ref="T275:T276"/>
    <mergeCell ref="U275:U276"/>
    <mergeCell ref="V275:V276"/>
    <mergeCell ref="W275:W276"/>
    <mergeCell ref="X275:X276"/>
    <mergeCell ref="O275:O276"/>
    <mergeCell ref="P275:P276"/>
    <mergeCell ref="Q275:Q276"/>
    <mergeCell ref="R275:R276"/>
    <mergeCell ref="S275:S276"/>
    <mergeCell ref="W273:W274"/>
    <mergeCell ref="X273:X274"/>
    <mergeCell ref="A275:A276"/>
    <mergeCell ref="B275:B276"/>
    <mergeCell ref="C275:C276"/>
    <mergeCell ref="D275:D276"/>
    <mergeCell ref="E275:E276"/>
    <mergeCell ref="F275:F276"/>
    <mergeCell ref="G275:G276"/>
    <mergeCell ref="H275:H276"/>
    <mergeCell ref="I275:I276"/>
    <mergeCell ref="J275:J276"/>
    <mergeCell ref="K275:K276"/>
    <mergeCell ref="L275:L276"/>
    <mergeCell ref="M275:M276"/>
    <mergeCell ref="N275:N276"/>
    <mergeCell ref="R273:R274"/>
    <mergeCell ref="S273:S274"/>
    <mergeCell ref="U277:U278"/>
    <mergeCell ref="V277:V278"/>
    <mergeCell ref="W277:W278"/>
    <mergeCell ref="X277:X278"/>
    <mergeCell ref="A279:A280"/>
    <mergeCell ref="B279:B280"/>
    <mergeCell ref="C279:C280"/>
    <mergeCell ref="D279:D280"/>
    <mergeCell ref="E279:E280"/>
    <mergeCell ref="F279:F280"/>
    <mergeCell ref="G279:G280"/>
    <mergeCell ref="H279:H280"/>
    <mergeCell ref="I279:I280"/>
    <mergeCell ref="J279:J280"/>
    <mergeCell ref="K279:K280"/>
    <mergeCell ref="L279:L280"/>
    <mergeCell ref="P277:P278"/>
    <mergeCell ref="Q277:Q278"/>
    <mergeCell ref="R277:R278"/>
    <mergeCell ref="S277:S278"/>
    <mergeCell ref="T277:T278"/>
    <mergeCell ref="K277:K278"/>
    <mergeCell ref="L277:L278"/>
    <mergeCell ref="M277:M278"/>
    <mergeCell ref="N277:N278"/>
    <mergeCell ref="O277:O278"/>
    <mergeCell ref="F277:F278"/>
    <mergeCell ref="G277:G278"/>
    <mergeCell ref="H277:H278"/>
    <mergeCell ref="I277:I278"/>
    <mergeCell ref="J277:J278"/>
    <mergeCell ref="A277:A278"/>
    <mergeCell ref="W279:W280"/>
    <mergeCell ref="X279:X280"/>
    <mergeCell ref="A281:A282"/>
    <mergeCell ref="B281:B282"/>
    <mergeCell ref="C281:C282"/>
    <mergeCell ref="D281:D282"/>
    <mergeCell ref="E281:E282"/>
    <mergeCell ref="F281:F282"/>
    <mergeCell ref="G281:G282"/>
    <mergeCell ref="H281:H282"/>
    <mergeCell ref="I281:I282"/>
    <mergeCell ref="J281:J282"/>
    <mergeCell ref="K281:K282"/>
    <mergeCell ref="L281:L282"/>
    <mergeCell ref="M281:M282"/>
    <mergeCell ref="N281:N282"/>
    <mergeCell ref="R279:R280"/>
    <mergeCell ref="S279:S280"/>
    <mergeCell ref="T279:T280"/>
    <mergeCell ref="U279:U280"/>
    <mergeCell ref="V279:V280"/>
    <mergeCell ref="M279:M280"/>
    <mergeCell ref="N279:N280"/>
    <mergeCell ref="O279:O280"/>
    <mergeCell ref="P279:P280"/>
    <mergeCell ref="Q279:Q280"/>
    <mergeCell ref="F283:F284"/>
    <mergeCell ref="G283:G284"/>
    <mergeCell ref="H283:H284"/>
    <mergeCell ref="I283:I284"/>
    <mergeCell ref="J283:J284"/>
    <mergeCell ref="A283:A284"/>
    <mergeCell ref="B283:B284"/>
    <mergeCell ref="C283:C284"/>
    <mergeCell ref="D283:D284"/>
    <mergeCell ref="E283:E284"/>
    <mergeCell ref="T281:T282"/>
    <mergeCell ref="U281:U282"/>
    <mergeCell ref="V281:V282"/>
    <mergeCell ref="W281:W282"/>
    <mergeCell ref="X281:X282"/>
    <mergeCell ref="O281:O282"/>
    <mergeCell ref="P281:P282"/>
    <mergeCell ref="Q281:Q282"/>
    <mergeCell ref="R281:R282"/>
    <mergeCell ref="S281:S282"/>
    <mergeCell ref="P285:P286"/>
    <mergeCell ref="Q285:Q286"/>
    <mergeCell ref="W538:W539"/>
    <mergeCell ref="X538:X539"/>
    <mergeCell ref="U538:U539"/>
    <mergeCell ref="V538:V539"/>
    <mergeCell ref="U283:U284"/>
    <mergeCell ref="V283:V284"/>
    <mergeCell ref="W283:W284"/>
    <mergeCell ref="X283:X284"/>
    <mergeCell ref="A285:A286"/>
    <mergeCell ref="B285:B286"/>
    <mergeCell ref="C285:C286"/>
    <mergeCell ref="D285:D286"/>
    <mergeCell ref="E285:E286"/>
    <mergeCell ref="F285:F286"/>
    <mergeCell ref="G285:G286"/>
    <mergeCell ref="H285:H286"/>
    <mergeCell ref="I285:I286"/>
    <mergeCell ref="J285:J286"/>
    <mergeCell ref="K285:K286"/>
    <mergeCell ref="L285:L286"/>
    <mergeCell ref="P283:P284"/>
    <mergeCell ref="Q283:Q284"/>
    <mergeCell ref="R283:R284"/>
    <mergeCell ref="S283:S284"/>
    <mergeCell ref="T283:T284"/>
    <mergeCell ref="K283:K284"/>
    <mergeCell ref="L283:L284"/>
    <mergeCell ref="M283:M284"/>
    <mergeCell ref="N283:N284"/>
    <mergeCell ref="O283:O284"/>
    <mergeCell ref="J540:J541"/>
    <mergeCell ref="N540:N541"/>
    <mergeCell ref="O540:O541"/>
    <mergeCell ref="P540:P541"/>
    <mergeCell ref="Q540:Q541"/>
    <mergeCell ref="R538:R539"/>
    <mergeCell ref="S538:S539"/>
    <mergeCell ref="T538:T539"/>
    <mergeCell ref="W285:W286"/>
    <mergeCell ref="X285:X286"/>
    <mergeCell ref="A538:A539"/>
    <mergeCell ref="B538:B539"/>
    <mergeCell ref="C538:C539"/>
    <mergeCell ref="D538:D539"/>
    <mergeCell ref="E538:E539"/>
    <mergeCell ref="F538:F539"/>
    <mergeCell ref="G538:G539"/>
    <mergeCell ref="H538:H539"/>
    <mergeCell ref="I538:I539"/>
    <mergeCell ref="J538:J539"/>
    <mergeCell ref="N538:N539"/>
    <mergeCell ref="O538:O539"/>
    <mergeCell ref="P538:P539"/>
    <mergeCell ref="Q538:Q539"/>
    <mergeCell ref="R285:R286"/>
    <mergeCell ref="S285:S286"/>
    <mergeCell ref="T285:T286"/>
    <mergeCell ref="U285:U286"/>
    <mergeCell ref="V285:V286"/>
    <mergeCell ref="M285:M286"/>
    <mergeCell ref="N285:N286"/>
    <mergeCell ref="O285:O286"/>
    <mergeCell ref="W785:W786"/>
    <mergeCell ref="X785:X786"/>
    <mergeCell ref="W540:W541"/>
    <mergeCell ref="X540:X541"/>
    <mergeCell ref="A542:A543"/>
    <mergeCell ref="B542:B543"/>
    <mergeCell ref="C542:C543"/>
    <mergeCell ref="D542:D543"/>
    <mergeCell ref="E542:E543"/>
    <mergeCell ref="F542:F543"/>
    <mergeCell ref="G542:G543"/>
    <mergeCell ref="H542:H543"/>
    <mergeCell ref="I542:I543"/>
    <mergeCell ref="J542:J543"/>
    <mergeCell ref="N542:N543"/>
    <mergeCell ref="O542:O543"/>
    <mergeCell ref="P542:P543"/>
    <mergeCell ref="Q542:Q543"/>
    <mergeCell ref="R540:R541"/>
    <mergeCell ref="S540:S541"/>
    <mergeCell ref="T540:T541"/>
    <mergeCell ref="U540:U541"/>
    <mergeCell ref="V540:V541"/>
    <mergeCell ref="A540:A541"/>
    <mergeCell ref="B540:B541"/>
    <mergeCell ref="C540:C541"/>
    <mergeCell ref="D540:D541"/>
    <mergeCell ref="E540:E541"/>
    <mergeCell ref="F540:F541"/>
    <mergeCell ref="G540:G541"/>
    <mergeCell ref="H540:H541"/>
    <mergeCell ref="I540:I541"/>
    <mergeCell ref="X564:X566"/>
    <mergeCell ref="E565:E566"/>
    <mergeCell ref="F565:F566"/>
    <mergeCell ref="G565:G566"/>
    <mergeCell ref="H565:H566"/>
    <mergeCell ref="I565:I566"/>
    <mergeCell ref="J565:J566"/>
    <mergeCell ref="W542:W543"/>
    <mergeCell ref="X542:X543"/>
    <mergeCell ref="A564:A566"/>
    <mergeCell ref="B564:B566"/>
    <mergeCell ref="C564:C566"/>
    <mergeCell ref="D564:D566"/>
    <mergeCell ref="N564:N566"/>
    <mergeCell ref="O564:O566"/>
    <mergeCell ref="P564:P566"/>
    <mergeCell ref="Q564:Q566"/>
    <mergeCell ref="R564:R566"/>
    <mergeCell ref="S564:S566"/>
    <mergeCell ref="T564:T566"/>
    <mergeCell ref="U564:U566"/>
    <mergeCell ref="V564:V566"/>
    <mergeCell ref="W564:W566"/>
    <mergeCell ref="R542:R543"/>
    <mergeCell ref="S542:S543"/>
    <mergeCell ref="T542:T543"/>
    <mergeCell ref="U542:U543"/>
    <mergeCell ref="V542:V543"/>
    <mergeCell ref="T785:T786"/>
    <mergeCell ref="U785:U786"/>
    <mergeCell ref="V785:V786"/>
    <mergeCell ref="K785:K786"/>
    <mergeCell ref="L785:L786"/>
    <mergeCell ref="M785:M786"/>
    <mergeCell ref="N785:N786"/>
    <mergeCell ref="O785:O786"/>
    <mergeCell ref="F785:F786"/>
    <mergeCell ref="G785:G786"/>
    <mergeCell ref="H785:H786"/>
    <mergeCell ref="I785:I786"/>
    <mergeCell ref="J785:J786"/>
    <mergeCell ref="A785:A786"/>
    <mergeCell ref="B785:B786"/>
    <mergeCell ref="C785:C786"/>
    <mergeCell ref="D785:D786"/>
    <mergeCell ref="E785:E786"/>
    <mergeCell ref="O789:O790"/>
    <mergeCell ref="F789:F790"/>
    <mergeCell ref="G789:G790"/>
    <mergeCell ref="H789:H790"/>
    <mergeCell ref="I789:I790"/>
    <mergeCell ref="J789:J790"/>
    <mergeCell ref="A789:A790"/>
    <mergeCell ref="B789:B790"/>
    <mergeCell ref="C789:C790"/>
    <mergeCell ref="D789:D790"/>
    <mergeCell ref="E789:E790"/>
    <mergeCell ref="U787:U788"/>
    <mergeCell ref="V787:V788"/>
    <mergeCell ref="W787:W788"/>
    <mergeCell ref="X787:X788"/>
    <mergeCell ref="N787:N788"/>
    <mergeCell ref="O787:O788"/>
    <mergeCell ref="A787:A788"/>
    <mergeCell ref="B787:B788"/>
    <mergeCell ref="C787:C788"/>
    <mergeCell ref="D787:D788"/>
    <mergeCell ref="E787:E788"/>
    <mergeCell ref="F787:F788"/>
    <mergeCell ref="G787:G788"/>
    <mergeCell ref="H787:H788"/>
    <mergeCell ref="I787:I788"/>
    <mergeCell ref="J787:J788"/>
    <mergeCell ref="K787:K788"/>
    <mergeCell ref="L787:L788"/>
    <mergeCell ref="M787:M788"/>
    <mergeCell ref="B793:B794"/>
    <mergeCell ref="C793:C794"/>
    <mergeCell ref="D793:D794"/>
    <mergeCell ref="E793:E794"/>
    <mergeCell ref="U791:U792"/>
    <mergeCell ref="V791:V792"/>
    <mergeCell ref="W791:W792"/>
    <mergeCell ref="X791:X792"/>
    <mergeCell ref="N791:N792"/>
    <mergeCell ref="O791:O792"/>
    <mergeCell ref="W789:W790"/>
    <mergeCell ref="X789:X790"/>
    <mergeCell ref="A791:A792"/>
    <mergeCell ref="B791:B792"/>
    <mergeCell ref="C791:C792"/>
    <mergeCell ref="D791:D792"/>
    <mergeCell ref="E791:E792"/>
    <mergeCell ref="F791:F792"/>
    <mergeCell ref="G791:G792"/>
    <mergeCell ref="H791:H792"/>
    <mergeCell ref="I791:I792"/>
    <mergeCell ref="J791:J792"/>
    <mergeCell ref="K791:K792"/>
    <mergeCell ref="L791:L792"/>
    <mergeCell ref="M791:M792"/>
    <mergeCell ref="T789:T790"/>
    <mergeCell ref="U789:U790"/>
    <mergeCell ref="V789:V790"/>
    <mergeCell ref="K789:K790"/>
    <mergeCell ref="L789:L790"/>
    <mergeCell ref="M789:M790"/>
    <mergeCell ref="N789:N790"/>
    <mergeCell ref="X795:X796"/>
    <mergeCell ref="N795:N796"/>
    <mergeCell ref="O795:O796"/>
    <mergeCell ref="W793:W794"/>
    <mergeCell ref="X793:X794"/>
    <mergeCell ref="A795:A796"/>
    <mergeCell ref="B795:B796"/>
    <mergeCell ref="C795:C796"/>
    <mergeCell ref="D795:D796"/>
    <mergeCell ref="E795:E796"/>
    <mergeCell ref="F795:F796"/>
    <mergeCell ref="G795:G796"/>
    <mergeCell ref="H795:H796"/>
    <mergeCell ref="I795:I796"/>
    <mergeCell ref="J795:J796"/>
    <mergeCell ref="K795:K796"/>
    <mergeCell ref="L795:L796"/>
    <mergeCell ref="M795:M796"/>
    <mergeCell ref="T793:T794"/>
    <mergeCell ref="U793:U794"/>
    <mergeCell ref="V793:V794"/>
    <mergeCell ref="K793:K794"/>
    <mergeCell ref="L793:L794"/>
    <mergeCell ref="M793:M794"/>
    <mergeCell ref="N793:N794"/>
    <mergeCell ref="O793:O794"/>
    <mergeCell ref="F793:F794"/>
    <mergeCell ref="G793:G794"/>
    <mergeCell ref="H793:H794"/>
    <mergeCell ref="I793:I794"/>
    <mergeCell ref="J793:J794"/>
    <mergeCell ref="A793:A794"/>
    <mergeCell ref="L797:L798"/>
    <mergeCell ref="M797:M798"/>
    <mergeCell ref="N797:N798"/>
    <mergeCell ref="O797:O798"/>
    <mergeCell ref="F797:F798"/>
    <mergeCell ref="G797:G798"/>
    <mergeCell ref="H797:H798"/>
    <mergeCell ref="I797:I798"/>
    <mergeCell ref="J797:J798"/>
    <mergeCell ref="A797:A798"/>
    <mergeCell ref="B797:B798"/>
    <mergeCell ref="C797:C798"/>
    <mergeCell ref="D797:D798"/>
    <mergeCell ref="E797:E798"/>
    <mergeCell ref="U795:U796"/>
    <mergeCell ref="V795:V796"/>
    <mergeCell ref="W795:W796"/>
    <mergeCell ref="A801:A802"/>
    <mergeCell ref="B801:B802"/>
    <mergeCell ref="C801:C802"/>
    <mergeCell ref="D801:D802"/>
    <mergeCell ref="E801:E802"/>
    <mergeCell ref="U799:U800"/>
    <mergeCell ref="V799:V800"/>
    <mergeCell ref="P801:P802"/>
    <mergeCell ref="Q801:Q802"/>
    <mergeCell ref="W799:W800"/>
    <mergeCell ref="X799:X800"/>
    <mergeCell ref="N799:N800"/>
    <mergeCell ref="O799:O800"/>
    <mergeCell ref="W797:W798"/>
    <mergeCell ref="X797:X798"/>
    <mergeCell ref="A799:A800"/>
    <mergeCell ref="B799:B800"/>
    <mergeCell ref="C799:C800"/>
    <mergeCell ref="D799:D800"/>
    <mergeCell ref="E799:E800"/>
    <mergeCell ref="F799:F800"/>
    <mergeCell ref="G799:G800"/>
    <mergeCell ref="H799:H800"/>
    <mergeCell ref="I799:I800"/>
    <mergeCell ref="J799:J800"/>
    <mergeCell ref="K799:K800"/>
    <mergeCell ref="L799:L800"/>
    <mergeCell ref="M799:M800"/>
    <mergeCell ref="T797:T798"/>
    <mergeCell ref="U797:U798"/>
    <mergeCell ref="V797:V798"/>
    <mergeCell ref="K797:K798"/>
    <mergeCell ref="W803:W804"/>
    <mergeCell ref="X803:X804"/>
    <mergeCell ref="N803:N804"/>
    <mergeCell ref="O803:O804"/>
    <mergeCell ref="W801:W802"/>
    <mergeCell ref="X801:X802"/>
    <mergeCell ref="A803:A804"/>
    <mergeCell ref="B803:B804"/>
    <mergeCell ref="C803:C804"/>
    <mergeCell ref="D803:D804"/>
    <mergeCell ref="E803:E804"/>
    <mergeCell ref="F803:F804"/>
    <mergeCell ref="G803:G804"/>
    <mergeCell ref="H803:H804"/>
    <mergeCell ref="I803:I804"/>
    <mergeCell ref="J803:J804"/>
    <mergeCell ref="K803:K804"/>
    <mergeCell ref="L803:L804"/>
    <mergeCell ref="M803:M804"/>
    <mergeCell ref="T801:T802"/>
    <mergeCell ref="U801:U802"/>
    <mergeCell ref="V801:V802"/>
    <mergeCell ref="K801:K802"/>
    <mergeCell ref="L801:L802"/>
    <mergeCell ref="M801:M802"/>
    <mergeCell ref="N801:N802"/>
    <mergeCell ref="O801:O802"/>
    <mergeCell ref="F801:F802"/>
    <mergeCell ref="G801:G802"/>
    <mergeCell ref="H801:H802"/>
    <mergeCell ref="I801:I802"/>
    <mergeCell ref="J801:J802"/>
    <mergeCell ref="K805:K806"/>
    <mergeCell ref="L805:L806"/>
    <mergeCell ref="M805:M806"/>
    <mergeCell ref="N805:N806"/>
    <mergeCell ref="O805:O806"/>
    <mergeCell ref="F805:F806"/>
    <mergeCell ref="G805:G806"/>
    <mergeCell ref="H805:H806"/>
    <mergeCell ref="I805:I806"/>
    <mergeCell ref="J805:J806"/>
    <mergeCell ref="A805:A806"/>
    <mergeCell ref="B805:B806"/>
    <mergeCell ref="C805:C806"/>
    <mergeCell ref="D805:D806"/>
    <mergeCell ref="E805:E806"/>
    <mergeCell ref="U803:U804"/>
    <mergeCell ref="V803:V804"/>
    <mergeCell ref="P805:P806"/>
    <mergeCell ref="Q805:Q806"/>
    <mergeCell ref="J809:J812"/>
    <mergeCell ref="A809:A812"/>
    <mergeCell ref="B809:B812"/>
    <mergeCell ref="C809:C812"/>
    <mergeCell ref="D809:D812"/>
    <mergeCell ref="E809:E812"/>
    <mergeCell ref="U807:U808"/>
    <mergeCell ref="V807:V808"/>
    <mergeCell ref="W807:W808"/>
    <mergeCell ref="X807:X808"/>
    <mergeCell ref="N807:N808"/>
    <mergeCell ref="O807:O808"/>
    <mergeCell ref="W805:W806"/>
    <mergeCell ref="X805:X806"/>
    <mergeCell ref="A807:A808"/>
    <mergeCell ref="B807:B808"/>
    <mergeCell ref="C807:C808"/>
    <mergeCell ref="D807:D808"/>
    <mergeCell ref="E807:E808"/>
    <mergeCell ref="F807:F808"/>
    <mergeCell ref="G807:G808"/>
    <mergeCell ref="H807:H808"/>
    <mergeCell ref="I807:I808"/>
    <mergeCell ref="J807:J808"/>
    <mergeCell ref="K807:K808"/>
    <mergeCell ref="L807:L808"/>
    <mergeCell ref="M807:M808"/>
    <mergeCell ref="T805:T806"/>
    <mergeCell ref="U805:U806"/>
    <mergeCell ref="V805:V806"/>
    <mergeCell ref="R805:R806"/>
    <mergeCell ref="S805:S806"/>
    <mergeCell ref="V813:V816"/>
    <mergeCell ref="W813:W816"/>
    <mergeCell ref="X813:X816"/>
    <mergeCell ref="N813:N816"/>
    <mergeCell ref="O813:O816"/>
    <mergeCell ref="W809:W812"/>
    <mergeCell ref="X809:X812"/>
    <mergeCell ref="A813:A816"/>
    <mergeCell ref="B813:B816"/>
    <mergeCell ref="C813:C816"/>
    <mergeCell ref="D813:D816"/>
    <mergeCell ref="E813:E816"/>
    <mergeCell ref="F813:F816"/>
    <mergeCell ref="G813:G816"/>
    <mergeCell ref="H813:H816"/>
    <mergeCell ref="I813:I816"/>
    <mergeCell ref="J813:J816"/>
    <mergeCell ref="K813:K816"/>
    <mergeCell ref="L813:L816"/>
    <mergeCell ref="M813:M816"/>
    <mergeCell ref="T809:T812"/>
    <mergeCell ref="U809:U812"/>
    <mergeCell ref="V809:V812"/>
    <mergeCell ref="K809:K812"/>
    <mergeCell ref="L809:L812"/>
    <mergeCell ref="M809:M812"/>
    <mergeCell ref="N809:N812"/>
    <mergeCell ref="O809:O812"/>
    <mergeCell ref="F809:F812"/>
    <mergeCell ref="G809:G812"/>
    <mergeCell ref="H809:H812"/>
    <mergeCell ref="I809:I812"/>
    <mergeCell ref="Q817:Q820"/>
    <mergeCell ref="K817:K820"/>
    <mergeCell ref="L817:L820"/>
    <mergeCell ref="M817:M820"/>
    <mergeCell ref="N817:N820"/>
    <mergeCell ref="O817:O820"/>
    <mergeCell ref="F817:F820"/>
    <mergeCell ref="G817:G820"/>
    <mergeCell ref="H817:H820"/>
    <mergeCell ref="I817:I820"/>
    <mergeCell ref="J817:J820"/>
    <mergeCell ref="A817:A820"/>
    <mergeCell ref="B817:B820"/>
    <mergeCell ref="C817:C820"/>
    <mergeCell ref="D817:D820"/>
    <mergeCell ref="E817:E820"/>
    <mergeCell ref="U813:U816"/>
    <mergeCell ref="R813:R816"/>
    <mergeCell ref="Q813:Q816"/>
    <mergeCell ref="B823:B824"/>
    <mergeCell ref="C823:C824"/>
    <mergeCell ref="D823:D824"/>
    <mergeCell ref="E823:E824"/>
    <mergeCell ref="U821:U822"/>
    <mergeCell ref="V821:V822"/>
    <mergeCell ref="W821:W822"/>
    <mergeCell ref="T821:T822"/>
    <mergeCell ref="X821:X822"/>
    <mergeCell ref="N821:N822"/>
    <mergeCell ref="O821:O822"/>
    <mergeCell ref="W817:W820"/>
    <mergeCell ref="X817:X820"/>
    <mergeCell ref="A821:A822"/>
    <mergeCell ref="B821:B822"/>
    <mergeCell ref="C821:C822"/>
    <mergeCell ref="D821:D822"/>
    <mergeCell ref="E821:E822"/>
    <mergeCell ref="F821:F822"/>
    <mergeCell ref="G821:G822"/>
    <mergeCell ref="H821:H822"/>
    <mergeCell ref="I821:I822"/>
    <mergeCell ref="J821:J822"/>
    <mergeCell ref="K821:K822"/>
    <mergeCell ref="L821:L822"/>
    <mergeCell ref="M821:M822"/>
    <mergeCell ref="T817:T820"/>
    <mergeCell ref="U817:U820"/>
    <mergeCell ref="V817:V820"/>
    <mergeCell ref="R817:R820"/>
    <mergeCell ref="S817:S820"/>
    <mergeCell ref="P817:P820"/>
    <mergeCell ref="X825:X826"/>
    <mergeCell ref="N825:N826"/>
    <mergeCell ref="O825:O826"/>
    <mergeCell ref="W823:W824"/>
    <mergeCell ref="X823:X824"/>
    <mergeCell ref="A825:A826"/>
    <mergeCell ref="B825:B826"/>
    <mergeCell ref="C825:C826"/>
    <mergeCell ref="D825:D826"/>
    <mergeCell ref="E825:E826"/>
    <mergeCell ref="F825:F826"/>
    <mergeCell ref="G825:G826"/>
    <mergeCell ref="H825:H826"/>
    <mergeCell ref="I825:I826"/>
    <mergeCell ref="J825:J826"/>
    <mergeCell ref="K825:K826"/>
    <mergeCell ref="L825:L826"/>
    <mergeCell ref="M825:M826"/>
    <mergeCell ref="T823:T824"/>
    <mergeCell ref="U823:U824"/>
    <mergeCell ref="V823:V824"/>
    <mergeCell ref="K823:K824"/>
    <mergeCell ref="L823:L824"/>
    <mergeCell ref="M823:M824"/>
    <mergeCell ref="N823:N824"/>
    <mergeCell ref="O823:O824"/>
    <mergeCell ref="F823:F824"/>
    <mergeCell ref="G823:G824"/>
    <mergeCell ref="H823:H824"/>
    <mergeCell ref="I823:I824"/>
    <mergeCell ref="J823:J824"/>
    <mergeCell ref="A823:A824"/>
    <mergeCell ref="L827:L828"/>
    <mergeCell ref="M827:M828"/>
    <mergeCell ref="N827:N828"/>
    <mergeCell ref="O827:O828"/>
    <mergeCell ref="F827:F828"/>
    <mergeCell ref="G827:G828"/>
    <mergeCell ref="H827:H828"/>
    <mergeCell ref="I827:I828"/>
    <mergeCell ref="J827:J828"/>
    <mergeCell ref="A827:A828"/>
    <mergeCell ref="B827:B828"/>
    <mergeCell ref="C827:C828"/>
    <mergeCell ref="D827:D828"/>
    <mergeCell ref="E827:E828"/>
    <mergeCell ref="U825:U826"/>
    <mergeCell ref="V825:V826"/>
    <mergeCell ref="W825:W826"/>
    <mergeCell ref="A831:A832"/>
    <mergeCell ref="B831:B832"/>
    <mergeCell ref="C831:C832"/>
    <mergeCell ref="D831:D832"/>
    <mergeCell ref="E831:E832"/>
    <mergeCell ref="U829:U830"/>
    <mergeCell ref="V829:V830"/>
    <mergeCell ref="W829:W830"/>
    <mergeCell ref="X829:X830"/>
    <mergeCell ref="N829:N830"/>
    <mergeCell ref="O829:O830"/>
    <mergeCell ref="W827:W828"/>
    <mergeCell ref="X827:X828"/>
    <mergeCell ref="A829:A830"/>
    <mergeCell ref="B829:B830"/>
    <mergeCell ref="C829:C830"/>
    <mergeCell ref="D829:D830"/>
    <mergeCell ref="E829:E830"/>
    <mergeCell ref="F829:F830"/>
    <mergeCell ref="G829:G830"/>
    <mergeCell ref="H829:H830"/>
    <mergeCell ref="I829:I830"/>
    <mergeCell ref="J829:J830"/>
    <mergeCell ref="K829:K830"/>
    <mergeCell ref="L829:L830"/>
    <mergeCell ref="M829:M830"/>
    <mergeCell ref="T827:T828"/>
    <mergeCell ref="U827:U828"/>
    <mergeCell ref="V827:V828"/>
    <mergeCell ref="P827:P828"/>
    <mergeCell ref="Q827:Q828"/>
    <mergeCell ref="K827:K828"/>
    <mergeCell ref="X833:X834"/>
    <mergeCell ref="N833:N834"/>
    <mergeCell ref="O833:O834"/>
    <mergeCell ref="W831:W832"/>
    <mergeCell ref="X831:X832"/>
    <mergeCell ref="A833:A834"/>
    <mergeCell ref="B833:B834"/>
    <mergeCell ref="C833:C834"/>
    <mergeCell ref="D833:D834"/>
    <mergeCell ref="E833:E834"/>
    <mergeCell ref="F833:F834"/>
    <mergeCell ref="G833:G834"/>
    <mergeCell ref="H833:H834"/>
    <mergeCell ref="I833:I834"/>
    <mergeCell ref="J833:J834"/>
    <mergeCell ref="K833:K834"/>
    <mergeCell ref="L833:L834"/>
    <mergeCell ref="M833:M834"/>
    <mergeCell ref="T831:T832"/>
    <mergeCell ref="U831:U832"/>
    <mergeCell ref="V831:V832"/>
    <mergeCell ref="R831:R832"/>
    <mergeCell ref="K831:K832"/>
    <mergeCell ref="L831:L832"/>
    <mergeCell ref="M831:M832"/>
    <mergeCell ref="N831:N832"/>
    <mergeCell ref="O831:O832"/>
    <mergeCell ref="F831:F832"/>
    <mergeCell ref="G831:G832"/>
    <mergeCell ref="H831:H832"/>
    <mergeCell ref="I831:I832"/>
    <mergeCell ref="J831:J832"/>
    <mergeCell ref="L835:L836"/>
    <mergeCell ref="M835:M836"/>
    <mergeCell ref="N835:N836"/>
    <mergeCell ref="O835:O836"/>
    <mergeCell ref="F835:F836"/>
    <mergeCell ref="G835:G836"/>
    <mergeCell ref="H835:H836"/>
    <mergeCell ref="I835:I836"/>
    <mergeCell ref="J835:J836"/>
    <mergeCell ref="A835:A836"/>
    <mergeCell ref="B835:B836"/>
    <mergeCell ref="C835:C836"/>
    <mergeCell ref="D835:D836"/>
    <mergeCell ref="E835:E836"/>
    <mergeCell ref="U833:U834"/>
    <mergeCell ref="V833:V834"/>
    <mergeCell ref="W833:W834"/>
    <mergeCell ref="A839:A840"/>
    <mergeCell ref="B839:B840"/>
    <mergeCell ref="C839:C840"/>
    <mergeCell ref="D839:D840"/>
    <mergeCell ref="E839:E840"/>
    <mergeCell ref="U837:U838"/>
    <mergeCell ref="V837:V838"/>
    <mergeCell ref="W837:W838"/>
    <mergeCell ref="X837:X838"/>
    <mergeCell ref="N837:N838"/>
    <mergeCell ref="O837:O838"/>
    <mergeCell ref="W835:W836"/>
    <mergeCell ref="X835:X836"/>
    <mergeCell ref="A837:A838"/>
    <mergeCell ref="B837:B838"/>
    <mergeCell ref="C837:C838"/>
    <mergeCell ref="D837:D838"/>
    <mergeCell ref="E837:E838"/>
    <mergeCell ref="F837:F838"/>
    <mergeCell ref="G837:G838"/>
    <mergeCell ref="H837:H838"/>
    <mergeCell ref="I837:I838"/>
    <mergeCell ref="J837:J838"/>
    <mergeCell ref="K837:K838"/>
    <mergeCell ref="L837:L838"/>
    <mergeCell ref="M837:M838"/>
    <mergeCell ref="T835:T836"/>
    <mergeCell ref="U835:U836"/>
    <mergeCell ref="V835:V836"/>
    <mergeCell ref="P835:P836"/>
    <mergeCell ref="Q835:Q836"/>
    <mergeCell ref="K835:K836"/>
    <mergeCell ref="W841:W842"/>
    <mergeCell ref="X841:X842"/>
    <mergeCell ref="N841:N842"/>
    <mergeCell ref="O841:O842"/>
    <mergeCell ref="W839:W840"/>
    <mergeCell ref="X839:X840"/>
    <mergeCell ref="A841:A842"/>
    <mergeCell ref="B841:B842"/>
    <mergeCell ref="C841:C842"/>
    <mergeCell ref="D841:D842"/>
    <mergeCell ref="E841:E842"/>
    <mergeCell ref="F841:F842"/>
    <mergeCell ref="G841:G842"/>
    <mergeCell ref="H841:H842"/>
    <mergeCell ref="I841:I842"/>
    <mergeCell ref="J841:J842"/>
    <mergeCell ref="K841:K842"/>
    <mergeCell ref="L841:L842"/>
    <mergeCell ref="M841:M842"/>
    <mergeCell ref="T839:T840"/>
    <mergeCell ref="U839:U840"/>
    <mergeCell ref="V839:V840"/>
    <mergeCell ref="K839:K840"/>
    <mergeCell ref="L839:L840"/>
    <mergeCell ref="M839:M840"/>
    <mergeCell ref="N839:N840"/>
    <mergeCell ref="O839:O840"/>
    <mergeCell ref="F839:F840"/>
    <mergeCell ref="G839:G840"/>
    <mergeCell ref="H839:H840"/>
    <mergeCell ref="I839:I840"/>
    <mergeCell ref="J839:J840"/>
    <mergeCell ref="K843:K844"/>
    <mergeCell ref="L843:L844"/>
    <mergeCell ref="M843:M844"/>
    <mergeCell ref="N843:N844"/>
    <mergeCell ref="O843:O844"/>
    <mergeCell ref="F843:F844"/>
    <mergeCell ref="G843:G844"/>
    <mergeCell ref="H843:H844"/>
    <mergeCell ref="I843:I844"/>
    <mergeCell ref="J843:J844"/>
    <mergeCell ref="A843:A844"/>
    <mergeCell ref="B843:B844"/>
    <mergeCell ref="C843:C844"/>
    <mergeCell ref="D843:D844"/>
    <mergeCell ref="E843:E844"/>
    <mergeCell ref="U841:U842"/>
    <mergeCell ref="V841:V842"/>
    <mergeCell ref="E847:E848"/>
    <mergeCell ref="U845:U846"/>
    <mergeCell ref="V845:V846"/>
    <mergeCell ref="W845:W846"/>
    <mergeCell ref="T845:T846"/>
    <mergeCell ref="P845:P846"/>
    <mergeCell ref="Q845:Q846"/>
    <mergeCell ref="P847:P848"/>
    <mergeCell ref="Q847:Q848"/>
    <mergeCell ref="X845:X846"/>
    <mergeCell ref="N845:N846"/>
    <mergeCell ref="O845:O846"/>
    <mergeCell ref="W843:W844"/>
    <mergeCell ref="X843:X844"/>
    <mergeCell ref="A845:A846"/>
    <mergeCell ref="B845:B846"/>
    <mergeCell ref="C845:C846"/>
    <mergeCell ref="D845:D846"/>
    <mergeCell ref="E845:E846"/>
    <mergeCell ref="F845:F846"/>
    <mergeCell ref="G845:G846"/>
    <mergeCell ref="H845:H846"/>
    <mergeCell ref="I845:I846"/>
    <mergeCell ref="J845:J846"/>
    <mergeCell ref="K845:K846"/>
    <mergeCell ref="L845:L846"/>
    <mergeCell ref="M845:M846"/>
    <mergeCell ref="T843:T844"/>
    <mergeCell ref="U843:U844"/>
    <mergeCell ref="V843:V844"/>
    <mergeCell ref="R843:R844"/>
    <mergeCell ref="S843:S844"/>
    <mergeCell ref="W847:W848"/>
    <mergeCell ref="X847:X848"/>
    <mergeCell ref="A849:A850"/>
    <mergeCell ref="B849:B850"/>
    <mergeCell ref="C849:C850"/>
    <mergeCell ref="D849:D850"/>
    <mergeCell ref="E849:E850"/>
    <mergeCell ref="F849:F850"/>
    <mergeCell ref="G849:G850"/>
    <mergeCell ref="H849:H850"/>
    <mergeCell ref="I849:I850"/>
    <mergeCell ref="J849:J850"/>
    <mergeCell ref="K849:K850"/>
    <mergeCell ref="L849:L850"/>
    <mergeCell ref="M849:M850"/>
    <mergeCell ref="T847:T848"/>
    <mergeCell ref="U847:U848"/>
    <mergeCell ref="V847:V848"/>
    <mergeCell ref="K847:K848"/>
    <mergeCell ref="L847:L848"/>
    <mergeCell ref="M847:M848"/>
    <mergeCell ref="N847:N848"/>
    <mergeCell ref="O847:O848"/>
    <mergeCell ref="F847:F848"/>
    <mergeCell ref="G847:G848"/>
    <mergeCell ref="H847:H848"/>
    <mergeCell ref="I847:I848"/>
    <mergeCell ref="J847:J848"/>
    <mergeCell ref="A847:A848"/>
    <mergeCell ref="B847:B848"/>
    <mergeCell ref="C847:C848"/>
    <mergeCell ref="D847:D848"/>
    <mergeCell ref="M851:M852"/>
    <mergeCell ref="N851:N852"/>
    <mergeCell ref="O851:O852"/>
    <mergeCell ref="F851:F852"/>
    <mergeCell ref="G851:G852"/>
    <mergeCell ref="H851:H852"/>
    <mergeCell ref="I851:I852"/>
    <mergeCell ref="J851:J852"/>
    <mergeCell ref="A851:A852"/>
    <mergeCell ref="B851:B852"/>
    <mergeCell ref="C851:C852"/>
    <mergeCell ref="D851:D852"/>
    <mergeCell ref="E851:E852"/>
    <mergeCell ref="U849:U850"/>
    <mergeCell ref="V849:V850"/>
    <mergeCell ref="W849:W850"/>
    <mergeCell ref="X849:X850"/>
    <mergeCell ref="N849:N850"/>
    <mergeCell ref="O849:O850"/>
    <mergeCell ref="U853:U854"/>
    <mergeCell ref="V853:V854"/>
    <mergeCell ref="P853:P854"/>
    <mergeCell ref="Q853:Q854"/>
    <mergeCell ref="P855:P857"/>
    <mergeCell ref="Q855:Q857"/>
    <mergeCell ref="W853:W854"/>
    <mergeCell ref="X853:X854"/>
    <mergeCell ref="N853:N854"/>
    <mergeCell ref="O853:O854"/>
    <mergeCell ref="W851:W852"/>
    <mergeCell ref="X851:X852"/>
    <mergeCell ref="A853:A854"/>
    <mergeCell ref="B853:B854"/>
    <mergeCell ref="C853:C854"/>
    <mergeCell ref="D853:D854"/>
    <mergeCell ref="E853:E854"/>
    <mergeCell ref="F853:F854"/>
    <mergeCell ref="G853:G854"/>
    <mergeCell ref="H853:H854"/>
    <mergeCell ref="I853:I854"/>
    <mergeCell ref="J853:J854"/>
    <mergeCell ref="K853:K854"/>
    <mergeCell ref="L853:L854"/>
    <mergeCell ref="M853:M854"/>
    <mergeCell ref="T851:T852"/>
    <mergeCell ref="U851:U852"/>
    <mergeCell ref="V851:V852"/>
    <mergeCell ref="P851:P852"/>
    <mergeCell ref="Q851:Q852"/>
    <mergeCell ref="K851:K852"/>
    <mergeCell ref="L851:L852"/>
    <mergeCell ref="V855:V857"/>
    <mergeCell ref="R855:R857"/>
    <mergeCell ref="K855:K857"/>
    <mergeCell ref="L855:L857"/>
    <mergeCell ref="M855:M857"/>
    <mergeCell ref="N855:N857"/>
    <mergeCell ref="O855:O857"/>
    <mergeCell ref="F855:F857"/>
    <mergeCell ref="G855:G857"/>
    <mergeCell ref="H855:H857"/>
    <mergeCell ref="I855:I857"/>
    <mergeCell ref="J855:J857"/>
    <mergeCell ref="A855:A857"/>
    <mergeCell ref="B855:B857"/>
    <mergeCell ref="C855:C857"/>
    <mergeCell ref="D855:D857"/>
    <mergeCell ref="E855:E857"/>
    <mergeCell ref="G861:G862"/>
    <mergeCell ref="H861:H862"/>
    <mergeCell ref="I861:I862"/>
    <mergeCell ref="J861:J862"/>
    <mergeCell ref="A861:A862"/>
    <mergeCell ref="B861:B862"/>
    <mergeCell ref="C861:C862"/>
    <mergeCell ref="D861:D862"/>
    <mergeCell ref="E861:E862"/>
    <mergeCell ref="U858:U860"/>
    <mergeCell ref="V858:V860"/>
    <mergeCell ref="W858:W860"/>
    <mergeCell ref="X858:X860"/>
    <mergeCell ref="N858:N860"/>
    <mergeCell ref="O858:O860"/>
    <mergeCell ref="W855:W857"/>
    <mergeCell ref="X855:X857"/>
    <mergeCell ref="A858:A860"/>
    <mergeCell ref="B858:B860"/>
    <mergeCell ref="C858:C860"/>
    <mergeCell ref="D858:D860"/>
    <mergeCell ref="E858:E860"/>
    <mergeCell ref="F858:F860"/>
    <mergeCell ref="G858:G860"/>
    <mergeCell ref="H858:H860"/>
    <mergeCell ref="I858:I860"/>
    <mergeCell ref="J858:J860"/>
    <mergeCell ref="K858:K860"/>
    <mergeCell ref="L858:L860"/>
    <mergeCell ref="M858:M860"/>
    <mergeCell ref="T855:T857"/>
    <mergeCell ref="U855:U857"/>
    <mergeCell ref="D865:D866"/>
    <mergeCell ref="E865:E866"/>
    <mergeCell ref="U863:U864"/>
    <mergeCell ref="V863:V864"/>
    <mergeCell ref="W863:W864"/>
    <mergeCell ref="X863:X864"/>
    <mergeCell ref="N863:N864"/>
    <mergeCell ref="O863:O864"/>
    <mergeCell ref="W861:W862"/>
    <mergeCell ref="X861:X862"/>
    <mergeCell ref="A863:A864"/>
    <mergeCell ref="B863:B864"/>
    <mergeCell ref="C863:C864"/>
    <mergeCell ref="D863:D864"/>
    <mergeCell ref="E863:E864"/>
    <mergeCell ref="F863:F864"/>
    <mergeCell ref="G863:G864"/>
    <mergeCell ref="H863:H864"/>
    <mergeCell ref="I863:I864"/>
    <mergeCell ref="J863:J864"/>
    <mergeCell ref="K863:K864"/>
    <mergeCell ref="L863:L864"/>
    <mergeCell ref="M863:M864"/>
    <mergeCell ref="T861:T862"/>
    <mergeCell ref="U861:U862"/>
    <mergeCell ref="V861:V862"/>
    <mergeCell ref="K861:K862"/>
    <mergeCell ref="L861:L862"/>
    <mergeCell ref="M861:M862"/>
    <mergeCell ref="N861:N862"/>
    <mergeCell ref="O861:O862"/>
    <mergeCell ref="F861:F862"/>
    <mergeCell ref="W865:W866"/>
    <mergeCell ref="X865:X866"/>
    <mergeCell ref="A867:A868"/>
    <mergeCell ref="B867:B868"/>
    <mergeCell ref="C867:C868"/>
    <mergeCell ref="D867:D868"/>
    <mergeCell ref="E867:E868"/>
    <mergeCell ref="F867:F868"/>
    <mergeCell ref="G867:G868"/>
    <mergeCell ref="H867:H868"/>
    <mergeCell ref="I867:I868"/>
    <mergeCell ref="J867:J868"/>
    <mergeCell ref="K867:K868"/>
    <mergeCell ref="L867:L868"/>
    <mergeCell ref="M867:M868"/>
    <mergeCell ref="T865:T866"/>
    <mergeCell ref="U865:U866"/>
    <mergeCell ref="V865:V866"/>
    <mergeCell ref="Q865:Q866"/>
    <mergeCell ref="K865:K866"/>
    <mergeCell ref="L865:L866"/>
    <mergeCell ref="M865:M866"/>
    <mergeCell ref="N865:N866"/>
    <mergeCell ref="O865:O866"/>
    <mergeCell ref="F865:F866"/>
    <mergeCell ref="G865:G866"/>
    <mergeCell ref="H865:H866"/>
    <mergeCell ref="I865:I866"/>
    <mergeCell ref="J865:J866"/>
    <mergeCell ref="A865:A866"/>
    <mergeCell ref="B865:B866"/>
    <mergeCell ref="C865:C866"/>
    <mergeCell ref="N869:N870"/>
    <mergeCell ref="O869:O870"/>
    <mergeCell ref="F869:F870"/>
    <mergeCell ref="G869:G870"/>
    <mergeCell ref="H869:H870"/>
    <mergeCell ref="I869:I870"/>
    <mergeCell ref="J869:J870"/>
    <mergeCell ref="A869:A870"/>
    <mergeCell ref="B869:B870"/>
    <mergeCell ref="C869:C870"/>
    <mergeCell ref="D869:D870"/>
    <mergeCell ref="E869:E870"/>
    <mergeCell ref="U867:U868"/>
    <mergeCell ref="V867:V868"/>
    <mergeCell ref="W867:W868"/>
    <mergeCell ref="X867:X868"/>
    <mergeCell ref="N867:N868"/>
    <mergeCell ref="O867:O868"/>
    <mergeCell ref="R867:R868"/>
    <mergeCell ref="C873:C874"/>
    <mergeCell ref="D873:D874"/>
    <mergeCell ref="E873:E874"/>
    <mergeCell ref="U871:U872"/>
    <mergeCell ref="V871:V872"/>
    <mergeCell ref="W871:W872"/>
    <mergeCell ref="X871:X872"/>
    <mergeCell ref="N871:N872"/>
    <mergeCell ref="O871:O872"/>
    <mergeCell ref="W869:W870"/>
    <mergeCell ref="X869:X870"/>
    <mergeCell ref="A871:A872"/>
    <mergeCell ref="B871:B872"/>
    <mergeCell ref="C871:C872"/>
    <mergeCell ref="D871:D872"/>
    <mergeCell ref="E871:E872"/>
    <mergeCell ref="F871:F872"/>
    <mergeCell ref="G871:G872"/>
    <mergeCell ref="H871:H872"/>
    <mergeCell ref="I871:I872"/>
    <mergeCell ref="J871:J872"/>
    <mergeCell ref="K871:K872"/>
    <mergeCell ref="L871:L872"/>
    <mergeCell ref="M871:M872"/>
    <mergeCell ref="T869:T870"/>
    <mergeCell ref="U869:U870"/>
    <mergeCell ref="V869:V870"/>
    <mergeCell ref="R869:R870"/>
    <mergeCell ref="S869:S870"/>
    <mergeCell ref="K869:K870"/>
    <mergeCell ref="L869:L870"/>
    <mergeCell ref="M869:M870"/>
    <mergeCell ref="W873:W874"/>
    <mergeCell ref="X873:X874"/>
    <mergeCell ref="A875:A876"/>
    <mergeCell ref="B875:B876"/>
    <mergeCell ref="C875:C876"/>
    <mergeCell ref="D875:D876"/>
    <mergeCell ref="E875:E876"/>
    <mergeCell ref="F875:F876"/>
    <mergeCell ref="G875:G876"/>
    <mergeCell ref="H875:H876"/>
    <mergeCell ref="I875:I876"/>
    <mergeCell ref="J875:J876"/>
    <mergeCell ref="K875:K876"/>
    <mergeCell ref="L875:L876"/>
    <mergeCell ref="M875:M876"/>
    <mergeCell ref="T873:T874"/>
    <mergeCell ref="U873:U874"/>
    <mergeCell ref="V873:V874"/>
    <mergeCell ref="P873:P874"/>
    <mergeCell ref="Q873:Q874"/>
    <mergeCell ref="K873:K874"/>
    <mergeCell ref="L873:L874"/>
    <mergeCell ref="M873:M874"/>
    <mergeCell ref="N873:N874"/>
    <mergeCell ref="O873:O874"/>
    <mergeCell ref="F873:F874"/>
    <mergeCell ref="G873:G874"/>
    <mergeCell ref="H873:H874"/>
    <mergeCell ref="I873:I874"/>
    <mergeCell ref="J873:J874"/>
    <mergeCell ref="A873:A874"/>
    <mergeCell ref="B873:B874"/>
    <mergeCell ref="L877:L878"/>
    <mergeCell ref="M877:M878"/>
    <mergeCell ref="N877:N878"/>
    <mergeCell ref="F877:F878"/>
    <mergeCell ref="G877:G878"/>
    <mergeCell ref="H877:H878"/>
    <mergeCell ref="I877:I878"/>
    <mergeCell ref="J877:J878"/>
    <mergeCell ref="A877:A878"/>
    <mergeCell ref="B877:B878"/>
    <mergeCell ref="C877:C878"/>
    <mergeCell ref="D877:D878"/>
    <mergeCell ref="E877:E878"/>
    <mergeCell ref="U875:U876"/>
    <mergeCell ref="V875:V876"/>
    <mergeCell ref="W875:W876"/>
    <mergeCell ref="X875:X876"/>
    <mergeCell ref="N875:N876"/>
    <mergeCell ref="O875:O876"/>
    <mergeCell ref="I881:I882"/>
    <mergeCell ref="J881:J882"/>
    <mergeCell ref="A881:A882"/>
    <mergeCell ref="B881:B882"/>
    <mergeCell ref="C881:C882"/>
    <mergeCell ref="D881:D882"/>
    <mergeCell ref="E881:E882"/>
    <mergeCell ref="U879:U880"/>
    <mergeCell ref="V879:V880"/>
    <mergeCell ref="W879:W880"/>
    <mergeCell ref="X879:X880"/>
    <mergeCell ref="N879:N880"/>
    <mergeCell ref="O879:O880"/>
    <mergeCell ref="W877:W878"/>
    <mergeCell ref="X877:X878"/>
    <mergeCell ref="A879:A880"/>
    <mergeCell ref="B879:B880"/>
    <mergeCell ref="C879:C880"/>
    <mergeCell ref="D879:D880"/>
    <mergeCell ref="E879:E880"/>
    <mergeCell ref="F879:F880"/>
    <mergeCell ref="G879:G880"/>
    <mergeCell ref="H879:H880"/>
    <mergeCell ref="I879:I880"/>
    <mergeCell ref="J879:J880"/>
    <mergeCell ref="K879:K880"/>
    <mergeCell ref="L879:L880"/>
    <mergeCell ref="M879:M880"/>
    <mergeCell ref="T877:T878"/>
    <mergeCell ref="U877:U878"/>
    <mergeCell ref="V877:V878"/>
    <mergeCell ref="K877:K878"/>
    <mergeCell ref="P883:P884"/>
    <mergeCell ref="Q883:Q884"/>
    <mergeCell ref="P885:P886"/>
    <mergeCell ref="W881:W882"/>
    <mergeCell ref="X881:X882"/>
    <mergeCell ref="A883:A884"/>
    <mergeCell ref="B883:B884"/>
    <mergeCell ref="C883:C884"/>
    <mergeCell ref="D883:D884"/>
    <mergeCell ref="E883:E884"/>
    <mergeCell ref="F883:F884"/>
    <mergeCell ref="G883:G884"/>
    <mergeCell ref="H883:H884"/>
    <mergeCell ref="I883:I884"/>
    <mergeCell ref="J883:J884"/>
    <mergeCell ref="N883:N884"/>
    <mergeCell ref="O883:O884"/>
    <mergeCell ref="T881:T882"/>
    <mergeCell ref="U881:U882"/>
    <mergeCell ref="V881:V882"/>
    <mergeCell ref="R881:R882"/>
    <mergeCell ref="S881:S882"/>
    <mergeCell ref="P881:P882"/>
    <mergeCell ref="Q881:Q882"/>
    <mergeCell ref="K881:K882"/>
    <mergeCell ref="L881:L882"/>
    <mergeCell ref="M881:M882"/>
    <mergeCell ref="N881:N882"/>
    <mergeCell ref="O881:O882"/>
    <mergeCell ref="F881:F882"/>
    <mergeCell ref="G881:G882"/>
    <mergeCell ref="H881:H882"/>
    <mergeCell ref="S801:S802"/>
    <mergeCell ref="R803:R804"/>
    <mergeCell ref="S803:S804"/>
    <mergeCell ref="T885:T886"/>
    <mergeCell ref="U885:U886"/>
    <mergeCell ref="V885:V886"/>
    <mergeCell ref="W885:W886"/>
    <mergeCell ref="X885:X886"/>
    <mergeCell ref="X883:X884"/>
    <mergeCell ref="A885:A886"/>
    <mergeCell ref="B885:B886"/>
    <mergeCell ref="C885:C886"/>
    <mergeCell ref="D885:D886"/>
    <mergeCell ref="E885:E886"/>
    <mergeCell ref="F885:F886"/>
    <mergeCell ref="G885:G886"/>
    <mergeCell ref="H885:H886"/>
    <mergeCell ref="I885:I886"/>
    <mergeCell ref="J885:J886"/>
    <mergeCell ref="N885:N886"/>
    <mergeCell ref="O885:O886"/>
    <mergeCell ref="T883:T884"/>
    <mergeCell ref="U883:U884"/>
    <mergeCell ref="V883:V884"/>
    <mergeCell ref="W883:W884"/>
    <mergeCell ref="R883:R884"/>
    <mergeCell ref="S883:S884"/>
    <mergeCell ref="K883:K884"/>
    <mergeCell ref="K885:K886"/>
    <mergeCell ref="Q885:Q886"/>
    <mergeCell ref="R885:R886"/>
    <mergeCell ref="S885:S886"/>
    <mergeCell ref="R807:R808"/>
    <mergeCell ref="S813:S816"/>
    <mergeCell ref="T825:T826"/>
    <mergeCell ref="T829:T830"/>
    <mergeCell ref="R821:R822"/>
    <mergeCell ref="S821:S822"/>
    <mergeCell ref="R823:R824"/>
    <mergeCell ref="S823:S824"/>
    <mergeCell ref="R825:R826"/>
    <mergeCell ref="S825:S826"/>
    <mergeCell ref="R827:R828"/>
    <mergeCell ref="S827:S828"/>
    <mergeCell ref="R829:R830"/>
    <mergeCell ref="S829:S830"/>
    <mergeCell ref="T787:T788"/>
    <mergeCell ref="T791:T792"/>
    <mergeCell ref="T795:T796"/>
    <mergeCell ref="T799:T800"/>
    <mergeCell ref="T803:T804"/>
    <mergeCell ref="T807:T808"/>
    <mergeCell ref="T813:T816"/>
    <mergeCell ref="R789:R790"/>
    <mergeCell ref="S789:S790"/>
    <mergeCell ref="R791:R792"/>
    <mergeCell ref="S791:S792"/>
    <mergeCell ref="R793:R794"/>
    <mergeCell ref="S793:S794"/>
    <mergeCell ref="R795:R796"/>
    <mergeCell ref="S795:S796"/>
    <mergeCell ref="R797:R798"/>
    <mergeCell ref="S797:S798"/>
    <mergeCell ref="S807:S808"/>
    <mergeCell ref="P861:P862"/>
    <mergeCell ref="T849:T850"/>
    <mergeCell ref="T853:T854"/>
    <mergeCell ref="R845:R846"/>
    <mergeCell ref="S845:S846"/>
    <mergeCell ref="R847:R848"/>
    <mergeCell ref="S847:S848"/>
    <mergeCell ref="R849:R850"/>
    <mergeCell ref="S849:S850"/>
    <mergeCell ref="R851:R852"/>
    <mergeCell ref="S851:S852"/>
    <mergeCell ref="R853:R854"/>
    <mergeCell ref="S853:S854"/>
    <mergeCell ref="T833:T834"/>
    <mergeCell ref="T837:T838"/>
    <mergeCell ref="T841:T842"/>
    <mergeCell ref="R833:R834"/>
    <mergeCell ref="S833:S834"/>
    <mergeCell ref="R835:R836"/>
    <mergeCell ref="S835:S836"/>
    <mergeCell ref="R837:R838"/>
    <mergeCell ref="S837:S838"/>
    <mergeCell ref="R839:R840"/>
    <mergeCell ref="S839:S840"/>
    <mergeCell ref="R841:R842"/>
    <mergeCell ref="S841:S842"/>
    <mergeCell ref="P843:P844"/>
    <mergeCell ref="Q843:Q844"/>
    <mergeCell ref="Q861:Q862"/>
    <mergeCell ref="R809:R812"/>
    <mergeCell ref="S809:S812"/>
    <mergeCell ref="R799:R800"/>
    <mergeCell ref="S799:S800"/>
    <mergeCell ref="R801:R802"/>
    <mergeCell ref="R785:R786"/>
    <mergeCell ref="T871:T872"/>
    <mergeCell ref="T875:T876"/>
    <mergeCell ref="T879:T880"/>
    <mergeCell ref="R871:R872"/>
    <mergeCell ref="S871:S872"/>
    <mergeCell ref="R873:R874"/>
    <mergeCell ref="S873:S874"/>
    <mergeCell ref="R875:R876"/>
    <mergeCell ref="S875:S876"/>
    <mergeCell ref="R877:R878"/>
    <mergeCell ref="S877:S878"/>
    <mergeCell ref="R879:R880"/>
    <mergeCell ref="S879:S880"/>
    <mergeCell ref="T858:T860"/>
    <mergeCell ref="T863:T864"/>
    <mergeCell ref="T867:T868"/>
    <mergeCell ref="R858:R860"/>
    <mergeCell ref="S858:S860"/>
    <mergeCell ref="R861:R862"/>
    <mergeCell ref="S861:S862"/>
    <mergeCell ref="R863:R864"/>
    <mergeCell ref="S863:S864"/>
    <mergeCell ref="R865:R866"/>
    <mergeCell ref="S865:S866"/>
    <mergeCell ref="S867:S868"/>
    <mergeCell ref="S855:S857"/>
    <mergeCell ref="Q799:Q800"/>
    <mergeCell ref="Q803:Q804"/>
    <mergeCell ref="Q785:Q786"/>
    <mergeCell ref="P787:P788"/>
    <mergeCell ref="Q787:Q788"/>
    <mergeCell ref="P789:P790"/>
    <mergeCell ref="Q789:Q790"/>
    <mergeCell ref="P791:P792"/>
    <mergeCell ref="Q791:Q792"/>
    <mergeCell ref="P793:P794"/>
    <mergeCell ref="Q793:Q794"/>
    <mergeCell ref="P795:P796"/>
    <mergeCell ref="Q795:Q796"/>
    <mergeCell ref="P797:P798"/>
    <mergeCell ref="Q797:Q798"/>
    <mergeCell ref="P799:P800"/>
    <mergeCell ref="P803:P804"/>
    <mergeCell ref="S831:S832"/>
    <mergeCell ref="J924:K924"/>
    <mergeCell ref="J925:K925"/>
    <mergeCell ref="O877:O878"/>
    <mergeCell ref="J905:K905"/>
    <mergeCell ref="J906:K906"/>
    <mergeCell ref="L906:P906"/>
    <mergeCell ref="J910:K910"/>
    <mergeCell ref="J911:K911"/>
    <mergeCell ref="L911:P911"/>
    <mergeCell ref="J916:K916"/>
    <mergeCell ref="J917:K917"/>
    <mergeCell ref="L917:P917"/>
    <mergeCell ref="J921:K921"/>
    <mergeCell ref="J922:K922"/>
    <mergeCell ref="P863:P864"/>
    <mergeCell ref="Q863:Q864"/>
    <mergeCell ref="P865:P866"/>
    <mergeCell ref="P875:P876"/>
    <mergeCell ref="Q875:Q876"/>
    <mergeCell ref="P877:P878"/>
    <mergeCell ref="Q877:Q878"/>
    <mergeCell ref="P879:P880"/>
    <mergeCell ref="Q879:Q880"/>
    <mergeCell ref="P867:P868"/>
    <mergeCell ref="Q867:Q868"/>
    <mergeCell ref="P869:P870"/>
    <mergeCell ref="Q869:Q870"/>
    <mergeCell ref="P871:P872"/>
    <mergeCell ref="Q871:Q872"/>
    <mergeCell ref="P858:P860"/>
    <mergeCell ref="Q858:Q860"/>
    <mergeCell ref="A2:W2"/>
    <mergeCell ref="F3:U3"/>
    <mergeCell ref="A5:W5"/>
    <mergeCell ref="A204:C204"/>
    <mergeCell ref="P849:P850"/>
    <mergeCell ref="Q849:Q850"/>
    <mergeCell ref="P837:P838"/>
    <mergeCell ref="Q837:Q838"/>
    <mergeCell ref="P839:P840"/>
    <mergeCell ref="Q839:Q840"/>
    <mergeCell ref="P841:P842"/>
    <mergeCell ref="Q841:Q842"/>
    <mergeCell ref="P829:P830"/>
    <mergeCell ref="Q829:Q830"/>
    <mergeCell ref="P831:P832"/>
    <mergeCell ref="Q831:Q832"/>
    <mergeCell ref="P833:P834"/>
    <mergeCell ref="Q833:Q834"/>
    <mergeCell ref="S785:S786"/>
    <mergeCell ref="R787:R788"/>
    <mergeCell ref="S787:S788"/>
    <mergeCell ref="P821:P822"/>
    <mergeCell ref="Q821:Q822"/>
    <mergeCell ref="P823:P824"/>
    <mergeCell ref="Q823:Q824"/>
    <mergeCell ref="P825:P826"/>
    <mergeCell ref="Q825:Q826"/>
    <mergeCell ref="P807:P808"/>
    <mergeCell ref="Q807:Q808"/>
    <mergeCell ref="P809:P812"/>
    <mergeCell ref="Q809:Q812"/>
    <mergeCell ref="P813:P816"/>
  </mergeCells>
  <dataValidations count="12">
    <dataValidation type="list" allowBlank="1" showInputMessage="1" showErrorMessage="1" errorTitle="Ошибка" error="Введенный код полномочия отсутсвует на странице &quot;Полномочия&quot;" promptTitle="Код полномочия" prompt="Выберете из списка один из кодов полномочий со страницы &quot;Полномочия&quot;" sqref="C206:C253">
      <formula1>INDIRECT(Диапазон_Полномочий)</formula1>
    </dataValidation>
    <dataValidation type="list" allowBlank="1" showInputMessage="1" showErrorMessage="1" errorTitle="Ошибка" error="Введенный код полномочия отсутсвует на странице &quot;Полномочия&quot;" promptTitle="Код полномочия" prompt="Введите или выберете из списка один из кодов полномочий со страницы &quot;Полномочия&quot;" sqref="C386:C387 C405:C438">
      <formula1>INDIRECT(Диапазон_Полномочий)</formula1>
      <formula2>0</formula2>
    </dataValidation>
    <dataValidation type="date" allowBlank="1" showInputMessage="1" showErrorMessage="1" errorTitle="Ошибка" error="Необходимо ввести дату в формте дд.мм.гггг" promptTitle="Дата вступления в силу" prompt="Введите дату с которой документ начинает действовать" sqref="M418:M437 G614:G630 J614:J630 J698:J699 G656:G714 G723:G730 J724 G741:G744 M690:M692 J728:J729 G735:G738 M390:M405 M439:M497 G531 J531 J533:J538 M538:M543 G533:G538 G540 J542 J544:J573 G542:G573 M583 G598:G611 M579:M581 J576:J611 G576:G596 G653 J653 G633 G644:G646 J644:J646 H639 J636:J641 G636:G641 G716:G718 J633 M747 M780:M782 M766:M770 M760:M764 M749:M751">
      <formula1>29221</formula1>
      <formula2>44196</formula2>
    </dataValidation>
    <dataValidation type="whole" allowBlank="1" showInputMessage="1" showErrorMessage="1" errorTitle="Ошибка при вводе данных" error="Введите значение в указанном диапазоне. (Диапазон возможных значение от 10000000 до 99999999)" promptTitle="Код полномочия" prompt="Введите целое число в инетрвале от 10000000 до 9999999" sqref="C388:C404 C656:C721 C724:C729 C743 C439:C499 C760:C765 C771:C782">
      <formula1>10000000</formula1>
      <formula2>90000000</formula2>
    </dataValidation>
    <dataValidation type="list" allowBlank="1" showInputMessage="1" showErrorMessage="1" errorTitle="Ошибка" error="Введенный код полномочия отсутсвует на странице &quot;Полномочия&quot;" promptTitle="Код полномочия" prompt="Введите или выберете из списка один из кодов полномочий со страницы &quot;Полномочия&quot;" sqref="C582 C730:C742 C722:C723 C744 C748:C759 C766:C770">
      <formula1>INDIRECT(Диапазон_Полномочий)</formula1>
    </dataValidation>
    <dataValidation type="textLength" allowBlank="1" showInputMessage="1" showErrorMessage="1" errorTitle="Ошибка" error="Длина не может превышать 255 символов" promptTitle="Номер документа" prompt="Введите номер документа" sqref="G722">
      <formula1>0</formula1>
      <formula2>255</formula2>
    </dataValidation>
    <dataValidation type="whole" allowBlank="1" showInputMessage="1" showErrorMessage="1" errorTitle="Ошибка ввода" error="Введите целое число между 0 и 9999" promptTitle="КФСР" prompt="Значение от 0 до 9999" sqref="N656:N660">
      <formula1>0</formula1>
      <formula2>9999</formula2>
    </dataValidation>
    <dataValidation type="whole" allowBlank="1" showInputMessage="1" showErrorMessage="1" errorTitle="Ошибка ввода" error="Введите целое число между 10000 и 9999999" promptTitle="КЦСР" prompt="Значение от 0 до 9999999" sqref="P690:P691 P773:P774 P780:P784 P771 P747">
      <formula1>0</formula1>
      <formula2>9999999</formula2>
    </dataValidation>
    <dataValidation type="textLength" allowBlank="1" showInputMessage="1" showErrorMessage="1" errorTitle="Ошибка" error="Длина текста не должна превышать 512 символов" promptTitle="Наименование документа" prompt="Введите наименование документа без указания вида нормативно правового акта. Например, для НПА &quot;Постановление Губернатора О выборах депутатов Государственной Думы ...&quot; нужно ввести только &quot;О выборах депутатов Государственной Думы ...&quot; (без кавычек)" sqref="K744 E722 K719:K722 H724 H728:H729">
      <formula1>0</formula1>
      <formula2>512</formula2>
    </dataValidation>
    <dataValidation type="date" allowBlank="1" showInputMessage="1" showErrorMessage="1" errorTitle="Ошибка" error="Необходимо ввести дату в формте дд.мм.гггг" promptTitle="Дата документа" prompt="Введите дату подписания нормативно правового акта" sqref="M748">
      <formula1>29221</formula1>
      <formula2>44196</formula2>
    </dataValidation>
    <dataValidation type="textLength" allowBlank="1" showInputMessage="1" showErrorMessage="1" error="Недопустимое количество символов в строке" prompt="Значение проставляется автоматически после заполнения колонки &quot;Код полномочия&quot;" sqref="D116:D120 D53:D112">
      <formula1>0</formula1>
      <formula2>255</formula2>
    </dataValidation>
    <dataValidation type="textLength" allowBlank="1" showInputMessage="1" showErrorMessage="1" sqref="D121:D124 D113:D115">
      <formula1>0</formula1>
      <formula2>255</formula2>
    </dataValidation>
  </dataValidations>
  <printOptions horizontalCentered="1"/>
  <pageMargins left="0" right="0" top="0.39370078740157483" bottom="0" header="0" footer="0"/>
  <pageSetup paperSize="8" scale="46" fitToHeight="0" orientation="landscape" horizontalDpi="180" verticalDpi="180" r:id="rId1"/>
  <headerFooter differentFirst="1">
    <oddHeader>&amp;C&amp;P</oddHeader>
  </headerFooter>
  <rowBreaks count="4" manualBreakCount="4">
    <brk id="69" max="23" man="1"/>
    <brk id="93" max="23" man="1"/>
    <brk id="131" max="23" man="1"/>
    <brk id="149" max="23" man="1"/>
  </rowBreaks>
  <colBreaks count="1" manualBreakCount="1">
    <brk id="11" max="924" man="1"/>
  </colBreaks>
</worksheet>
</file>

<file path=xl/worksheets/sheet2.xml><?xml version="1.0" encoding="utf-8"?>
<worksheet xmlns="http://schemas.openxmlformats.org/spreadsheetml/2006/main" xmlns:r="http://schemas.openxmlformats.org/officeDocument/2006/relationships">
  <sheetPr>
    <tabColor rgb="FFFFC000"/>
    <pageSetUpPr fitToPage="1"/>
  </sheetPr>
  <dimension ref="A2:BL1083"/>
  <sheetViews>
    <sheetView tabSelected="1" view="pageBreakPreview" zoomScale="75" zoomScaleNormal="100" zoomScaleSheetLayoutView="75" workbookViewId="0">
      <selection activeCell="A2" sqref="A2:X2"/>
    </sheetView>
  </sheetViews>
  <sheetFormatPr defaultColWidth="9.109375" defaultRowHeight="14.4"/>
  <cols>
    <col min="1" max="1" width="4.109375" style="177" customWidth="1"/>
    <col min="2" max="2" width="14.109375" style="177" customWidth="1"/>
    <col min="3" max="3" width="13.33203125" style="177" customWidth="1"/>
    <col min="4" max="4" width="44.109375" style="177" customWidth="1"/>
    <col min="5" max="5" width="41.33203125" style="177" customWidth="1"/>
    <col min="6" max="6" width="7.44140625" style="177" customWidth="1"/>
    <col min="7" max="7" width="11.5546875" style="177" customWidth="1"/>
    <col min="8" max="8" width="45" style="177" customWidth="1"/>
    <col min="9" max="9" width="9.109375" style="177"/>
    <col min="10" max="10" width="13.109375" style="177" customWidth="1"/>
    <col min="11" max="11" width="73" style="177" customWidth="1"/>
    <col min="12" max="12" width="13.6640625" style="1" customWidth="1"/>
    <col min="13" max="13" width="11.109375" style="1" customWidth="1"/>
    <col min="14" max="14" width="4.109375" style="1" customWidth="1"/>
    <col min="15" max="15" width="3.6640625" style="1" customWidth="1"/>
    <col min="16" max="16" width="12.44140625" style="1" customWidth="1"/>
    <col min="17" max="17" width="37.109375" style="178" customWidth="1"/>
    <col min="18" max="18" width="4.88671875" style="177" customWidth="1"/>
    <col min="19" max="19" width="18.109375" style="177" customWidth="1"/>
    <col min="20" max="20" width="19" style="177" customWidth="1"/>
    <col min="21" max="21" width="20.44140625" style="177" customWidth="1"/>
    <col min="22" max="22" width="19" style="177" customWidth="1"/>
    <col min="23" max="23" width="21" style="177" customWidth="1"/>
    <col min="24" max="24" width="18.88671875" style="177" customWidth="1"/>
    <col min="25" max="26" width="9.109375" style="177"/>
    <col min="27" max="27" width="20.44140625" style="177" customWidth="1"/>
    <col min="28" max="32" width="9.109375" style="177"/>
    <col min="33" max="33" width="31.6640625" style="177" customWidth="1"/>
    <col min="34" max="34" width="19" style="177" customWidth="1"/>
    <col min="35" max="16384" width="9.109375" style="177"/>
  </cols>
  <sheetData>
    <row r="2" spans="1:27" ht="30.6">
      <c r="A2" s="1148" t="s">
        <v>3550</v>
      </c>
      <c r="B2" s="1148"/>
      <c r="C2" s="1148"/>
      <c r="D2" s="1148"/>
      <c r="E2" s="1148"/>
      <c r="F2" s="1148"/>
      <c r="G2" s="1148"/>
      <c r="H2" s="1148"/>
      <c r="I2" s="1148"/>
      <c r="J2" s="1148"/>
      <c r="K2" s="1148"/>
      <c r="L2" s="1148"/>
      <c r="M2" s="1148"/>
      <c r="N2" s="1148"/>
      <c r="O2" s="1148"/>
      <c r="P2" s="1148"/>
      <c r="Q2" s="1148"/>
      <c r="R2" s="1148"/>
      <c r="S2" s="1148"/>
      <c r="T2" s="1148"/>
      <c r="U2" s="1148"/>
      <c r="V2" s="1148"/>
      <c r="W2" s="1148"/>
      <c r="X2" s="1148"/>
      <c r="AA2" s="1041"/>
    </row>
    <row r="3" spans="1:27" ht="21">
      <c r="A3" s="179"/>
      <c r="B3" s="180"/>
      <c r="C3" s="181"/>
      <c r="D3" s="182"/>
      <c r="E3" s="183"/>
      <c r="F3" s="1149"/>
      <c r="G3" s="1149"/>
      <c r="H3" s="1149"/>
      <c r="I3" s="1149"/>
      <c r="J3" s="1149"/>
      <c r="K3" s="1149"/>
      <c r="L3" s="1149"/>
      <c r="M3" s="1149"/>
      <c r="N3" s="1149"/>
      <c r="O3" s="1149"/>
      <c r="P3" s="1149"/>
      <c r="Q3" s="1149"/>
      <c r="R3" s="1149"/>
      <c r="S3" s="1149"/>
      <c r="T3" s="1149"/>
      <c r="U3" s="1149"/>
      <c r="V3" s="180"/>
      <c r="W3" s="180"/>
      <c r="X3" s="184"/>
    </row>
    <row r="5" spans="1:27">
      <c r="A5" s="1388" t="s">
        <v>21</v>
      </c>
      <c r="B5" s="1389"/>
      <c r="C5" s="1388" t="s">
        <v>20</v>
      </c>
      <c r="D5" s="1389"/>
      <c r="E5" s="1368" t="s">
        <v>12</v>
      </c>
      <c r="F5" s="1368"/>
      <c r="G5" s="1368"/>
      <c r="H5" s="1368"/>
      <c r="I5" s="1368"/>
      <c r="J5" s="1368"/>
      <c r="K5" s="1368"/>
      <c r="L5" s="1368"/>
      <c r="M5" s="1368"/>
      <c r="N5" s="1368" t="s">
        <v>13</v>
      </c>
      <c r="O5" s="1368"/>
      <c r="P5" s="1368"/>
      <c r="Q5" s="1368"/>
      <c r="R5" s="1368"/>
      <c r="S5" s="1368" t="s">
        <v>3427</v>
      </c>
      <c r="T5" s="1368"/>
      <c r="U5" s="1368"/>
      <c r="V5" s="1368"/>
      <c r="W5" s="1368"/>
      <c r="X5" s="1368"/>
    </row>
    <row r="6" spans="1:27">
      <c r="A6" s="1390"/>
      <c r="B6" s="1391"/>
      <c r="C6" s="1390"/>
      <c r="D6" s="1391"/>
      <c r="E6" s="1369" t="s">
        <v>11</v>
      </c>
      <c r="F6" s="1370"/>
      <c r="G6" s="1371"/>
      <c r="H6" s="1369" t="s">
        <v>10</v>
      </c>
      <c r="I6" s="1370"/>
      <c r="J6" s="1371"/>
      <c r="K6" s="1369" t="s">
        <v>9</v>
      </c>
      <c r="L6" s="1370"/>
      <c r="M6" s="1371"/>
      <c r="N6" s="1368"/>
      <c r="O6" s="1368"/>
      <c r="P6" s="1368"/>
      <c r="Q6" s="1368"/>
      <c r="R6" s="1368"/>
      <c r="S6" s="1368"/>
      <c r="T6" s="1368"/>
      <c r="U6" s="1368"/>
      <c r="V6" s="1368"/>
      <c r="W6" s="1368"/>
      <c r="X6" s="1368"/>
    </row>
    <row r="7" spans="1:27">
      <c r="A7" s="1392" t="s">
        <v>22</v>
      </c>
      <c r="B7" s="1392" t="s">
        <v>23</v>
      </c>
      <c r="C7" s="1368" t="s">
        <v>0</v>
      </c>
      <c r="D7" s="1368" t="s">
        <v>1</v>
      </c>
      <c r="E7" s="1368" t="s">
        <v>2</v>
      </c>
      <c r="F7" s="1368" t="s">
        <v>3</v>
      </c>
      <c r="G7" s="1368" t="s">
        <v>4</v>
      </c>
      <c r="H7" s="1368" t="s">
        <v>2</v>
      </c>
      <c r="I7" s="1368" t="s">
        <v>3</v>
      </c>
      <c r="J7" s="1368" t="s">
        <v>4</v>
      </c>
      <c r="K7" s="1373" t="s">
        <v>2</v>
      </c>
      <c r="L7" s="1368" t="s">
        <v>3</v>
      </c>
      <c r="M7" s="1368" t="s">
        <v>4</v>
      </c>
      <c r="N7" s="1368" t="s">
        <v>6</v>
      </c>
      <c r="O7" s="1368" t="s">
        <v>7</v>
      </c>
      <c r="P7" s="1368" t="s">
        <v>5</v>
      </c>
      <c r="Q7" s="1368"/>
      <c r="R7" s="1372" t="s">
        <v>8</v>
      </c>
      <c r="S7" s="1368" t="s">
        <v>82</v>
      </c>
      <c r="T7" s="1368"/>
      <c r="U7" s="1368" t="s">
        <v>83</v>
      </c>
      <c r="V7" s="1368" t="s">
        <v>88</v>
      </c>
      <c r="W7" s="1368" t="s">
        <v>16</v>
      </c>
      <c r="X7" s="1368"/>
      <c r="AA7" s="1368" t="s">
        <v>3547</v>
      </c>
    </row>
    <row r="8" spans="1:27">
      <c r="A8" s="1393"/>
      <c r="B8" s="1393"/>
      <c r="C8" s="1368"/>
      <c r="D8" s="1368"/>
      <c r="E8" s="1368"/>
      <c r="F8" s="1368"/>
      <c r="G8" s="1368"/>
      <c r="H8" s="1368"/>
      <c r="I8" s="1368"/>
      <c r="J8" s="1368"/>
      <c r="K8" s="1373"/>
      <c r="L8" s="1368"/>
      <c r="M8" s="1368"/>
      <c r="N8" s="1368"/>
      <c r="O8" s="1368"/>
      <c r="P8" s="140" t="s">
        <v>0</v>
      </c>
      <c r="Q8" s="187" t="s">
        <v>1</v>
      </c>
      <c r="R8" s="1372"/>
      <c r="S8" s="140" t="s">
        <v>14</v>
      </c>
      <c r="T8" s="140" t="s">
        <v>15</v>
      </c>
      <c r="U8" s="1368"/>
      <c r="V8" s="1368"/>
      <c r="W8" s="140" t="s">
        <v>17</v>
      </c>
      <c r="X8" s="140"/>
      <c r="AA8" s="1368"/>
    </row>
    <row r="9" spans="1:27" s="1" customFormat="1">
      <c r="A9" s="2">
        <v>1</v>
      </c>
      <c r="B9" s="2">
        <v>2</v>
      </c>
      <c r="C9" s="2">
        <v>3</v>
      </c>
      <c r="D9" s="2">
        <v>4</v>
      </c>
      <c r="E9" s="2">
        <v>5</v>
      </c>
      <c r="F9" s="2">
        <v>6</v>
      </c>
      <c r="G9" s="2">
        <v>7</v>
      </c>
      <c r="H9" s="2">
        <v>8</v>
      </c>
      <c r="I9" s="2">
        <v>9</v>
      </c>
      <c r="J9" s="2">
        <v>10</v>
      </c>
      <c r="K9" s="2">
        <v>11</v>
      </c>
      <c r="L9" s="2">
        <v>12</v>
      </c>
      <c r="M9" s="2">
        <v>13</v>
      </c>
      <c r="N9" s="2">
        <v>14</v>
      </c>
      <c r="O9" s="2">
        <v>15</v>
      </c>
      <c r="P9" s="2">
        <v>16</v>
      </c>
      <c r="Q9" s="189">
        <v>17</v>
      </c>
      <c r="R9" s="2">
        <v>18</v>
      </c>
      <c r="S9" s="2">
        <v>19</v>
      </c>
      <c r="T9" s="2">
        <v>20</v>
      </c>
      <c r="U9" s="2">
        <v>21</v>
      </c>
      <c r="V9" s="2">
        <v>22</v>
      </c>
      <c r="W9" s="2">
        <v>23</v>
      </c>
      <c r="X9" s="2">
        <v>24</v>
      </c>
      <c r="AA9" s="2">
        <v>21</v>
      </c>
    </row>
    <row r="10" spans="1:27" s="1" customFormat="1" ht="21">
      <c r="A10" s="512" t="s">
        <v>19</v>
      </c>
      <c r="B10" s="513"/>
      <c r="C10" s="513"/>
      <c r="D10" s="513"/>
      <c r="E10" s="513"/>
      <c r="F10" s="513"/>
      <c r="G10" s="513"/>
      <c r="H10" s="513"/>
      <c r="I10" s="513"/>
      <c r="J10" s="513"/>
      <c r="K10" s="514"/>
      <c r="L10" s="513"/>
      <c r="M10" s="513"/>
      <c r="N10" s="513"/>
      <c r="O10" s="513"/>
      <c r="P10" s="513"/>
      <c r="Q10" s="515"/>
      <c r="R10" s="513"/>
      <c r="S10" s="513"/>
      <c r="T10" s="513"/>
      <c r="U10" s="513"/>
      <c r="V10" s="513"/>
      <c r="W10" s="513"/>
      <c r="X10" s="513"/>
      <c r="AA10" s="513"/>
    </row>
    <row r="11" spans="1:27" s="602" customFormat="1" ht="66">
      <c r="A11" s="779" t="s">
        <v>44</v>
      </c>
      <c r="B11" s="599" t="s">
        <v>19</v>
      </c>
      <c r="C11" s="601" t="s">
        <v>54</v>
      </c>
      <c r="D11" s="599" t="s">
        <v>62</v>
      </c>
      <c r="E11" s="599" t="s">
        <v>61</v>
      </c>
      <c r="F11" s="599" t="s">
        <v>75</v>
      </c>
      <c r="G11" s="833">
        <v>39814</v>
      </c>
      <c r="H11" s="600" t="s">
        <v>59</v>
      </c>
      <c r="I11" s="733" t="s">
        <v>60</v>
      </c>
      <c r="J11" s="834">
        <v>38416</v>
      </c>
      <c r="K11" s="600" t="s">
        <v>89</v>
      </c>
      <c r="L11" s="760" t="s">
        <v>70</v>
      </c>
      <c r="M11" s="759" t="s">
        <v>56</v>
      </c>
      <c r="N11" s="759" t="s">
        <v>46</v>
      </c>
      <c r="O11" s="759" t="s">
        <v>47</v>
      </c>
      <c r="P11" s="759" t="s">
        <v>24</v>
      </c>
      <c r="Q11" s="760" t="s">
        <v>55</v>
      </c>
      <c r="R11" s="759" t="s">
        <v>35</v>
      </c>
      <c r="S11" s="835">
        <v>31912.5</v>
      </c>
      <c r="T11" s="835">
        <v>31912.5</v>
      </c>
      <c r="U11" s="835"/>
      <c r="V11" s="835"/>
      <c r="W11" s="835"/>
      <c r="X11" s="835"/>
      <c r="AA11" s="835"/>
    </row>
    <row r="12" spans="1:27" s="602" customFormat="1" ht="66">
      <c r="A12" s="779" t="s">
        <v>44</v>
      </c>
      <c r="B12" s="599" t="s">
        <v>19</v>
      </c>
      <c r="C12" s="601" t="s">
        <v>54</v>
      </c>
      <c r="D12" s="599" t="s">
        <v>62</v>
      </c>
      <c r="E12" s="599" t="s">
        <v>61</v>
      </c>
      <c r="F12" s="599" t="s">
        <v>75</v>
      </c>
      <c r="G12" s="833">
        <v>39814</v>
      </c>
      <c r="H12" s="600" t="s">
        <v>59</v>
      </c>
      <c r="I12" s="733" t="s">
        <v>60</v>
      </c>
      <c r="J12" s="834">
        <v>38416</v>
      </c>
      <c r="K12" s="600" t="s">
        <v>89</v>
      </c>
      <c r="L12" s="760" t="s">
        <v>70</v>
      </c>
      <c r="M12" s="759" t="s">
        <v>56</v>
      </c>
      <c r="N12" s="759" t="s">
        <v>46</v>
      </c>
      <c r="O12" s="759" t="s">
        <v>47</v>
      </c>
      <c r="P12" s="759" t="s">
        <v>24</v>
      </c>
      <c r="Q12" s="760" t="s">
        <v>55</v>
      </c>
      <c r="R12" s="759" t="s">
        <v>36</v>
      </c>
      <c r="S12" s="835">
        <v>9637.5</v>
      </c>
      <c r="T12" s="835">
        <v>9637.5</v>
      </c>
      <c r="U12" s="835"/>
      <c r="V12" s="835"/>
      <c r="W12" s="835"/>
      <c r="X12" s="835"/>
      <c r="AA12" s="835"/>
    </row>
    <row r="13" spans="1:27" s="602" customFormat="1" ht="52.8">
      <c r="A13" s="779" t="s">
        <v>44</v>
      </c>
      <c r="B13" s="599" t="s">
        <v>19</v>
      </c>
      <c r="C13" s="601" t="s">
        <v>54</v>
      </c>
      <c r="D13" s="599" t="s">
        <v>62</v>
      </c>
      <c r="E13" s="599" t="s">
        <v>61</v>
      </c>
      <c r="F13" s="599" t="s">
        <v>75</v>
      </c>
      <c r="G13" s="833">
        <v>39814</v>
      </c>
      <c r="H13" s="600" t="s">
        <v>59</v>
      </c>
      <c r="I13" s="733" t="s">
        <v>60</v>
      </c>
      <c r="J13" s="834">
        <v>38416</v>
      </c>
      <c r="K13" s="600" t="s">
        <v>64</v>
      </c>
      <c r="L13" s="759" t="s">
        <v>63</v>
      </c>
      <c r="M13" s="759" t="s">
        <v>57</v>
      </c>
      <c r="N13" s="759" t="s">
        <v>46</v>
      </c>
      <c r="O13" s="759" t="s">
        <v>47</v>
      </c>
      <c r="P13" s="759" t="s">
        <v>25</v>
      </c>
      <c r="Q13" s="760" t="s">
        <v>53</v>
      </c>
      <c r="R13" s="759" t="s">
        <v>37</v>
      </c>
      <c r="S13" s="835">
        <v>1507976.19</v>
      </c>
      <c r="T13" s="835">
        <v>1507976.19</v>
      </c>
      <c r="U13" s="835"/>
      <c r="V13" s="835"/>
      <c r="W13" s="835"/>
      <c r="X13" s="835"/>
      <c r="AA13" s="835"/>
    </row>
    <row r="14" spans="1:27" s="602" customFormat="1" ht="52.8">
      <c r="A14" s="779" t="s">
        <v>44</v>
      </c>
      <c r="B14" s="599" t="s">
        <v>19</v>
      </c>
      <c r="C14" s="601" t="s">
        <v>54</v>
      </c>
      <c r="D14" s="599" t="s">
        <v>62</v>
      </c>
      <c r="E14" s="599" t="s">
        <v>61</v>
      </c>
      <c r="F14" s="599" t="s">
        <v>75</v>
      </c>
      <c r="G14" s="833">
        <v>39814</v>
      </c>
      <c r="H14" s="600" t="s">
        <v>59</v>
      </c>
      <c r="I14" s="733" t="s">
        <v>60</v>
      </c>
      <c r="J14" s="834">
        <v>38416</v>
      </c>
      <c r="K14" s="600" t="s">
        <v>64</v>
      </c>
      <c r="L14" s="759" t="s">
        <v>63</v>
      </c>
      <c r="M14" s="759" t="s">
        <v>57</v>
      </c>
      <c r="N14" s="759" t="s">
        <v>46</v>
      </c>
      <c r="O14" s="759" t="s">
        <v>47</v>
      </c>
      <c r="P14" s="759" t="s">
        <v>25</v>
      </c>
      <c r="Q14" s="760" t="s">
        <v>53</v>
      </c>
      <c r="R14" s="759" t="s">
        <v>36</v>
      </c>
      <c r="S14" s="835">
        <v>341699.36</v>
      </c>
      <c r="T14" s="835">
        <v>341699.36</v>
      </c>
      <c r="U14" s="835"/>
      <c r="V14" s="835"/>
      <c r="W14" s="835"/>
      <c r="X14" s="835"/>
      <c r="AA14" s="835"/>
    </row>
    <row r="15" spans="1:27" s="602" customFormat="1" ht="66">
      <c r="A15" s="1515" t="s">
        <v>44</v>
      </c>
      <c r="B15" s="1517" t="s">
        <v>19</v>
      </c>
      <c r="C15" s="1519" t="s">
        <v>54</v>
      </c>
      <c r="D15" s="1517" t="s">
        <v>62</v>
      </c>
      <c r="E15" s="1517" t="s">
        <v>61</v>
      </c>
      <c r="F15" s="1517" t="s">
        <v>75</v>
      </c>
      <c r="G15" s="1521">
        <v>39814</v>
      </c>
      <c r="H15" s="1523" t="s">
        <v>59</v>
      </c>
      <c r="I15" s="1525" t="s">
        <v>60</v>
      </c>
      <c r="J15" s="1527">
        <v>38416</v>
      </c>
      <c r="K15" s="645" t="s">
        <v>90</v>
      </c>
      <c r="L15" s="763" t="s">
        <v>80</v>
      </c>
      <c r="M15" s="767" t="s">
        <v>56</v>
      </c>
      <c r="N15" s="1529" t="s">
        <v>46</v>
      </c>
      <c r="O15" s="1529" t="s">
        <v>50</v>
      </c>
      <c r="P15" s="1529" t="s">
        <v>26</v>
      </c>
      <c r="Q15" s="1545" t="s">
        <v>55</v>
      </c>
      <c r="R15" s="1529" t="s">
        <v>35</v>
      </c>
      <c r="S15" s="1513">
        <v>1339462</v>
      </c>
      <c r="T15" s="1513">
        <v>1118305.3799999999</v>
      </c>
      <c r="U15" s="1513">
        <v>1148933.98</v>
      </c>
      <c r="V15" s="1513">
        <v>1273006</v>
      </c>
      <c r="W15" s="1513">
        <f>V15</f>
        <v>1273006</v>
      </c>
      <c r="X15" s="1513">
        <f>W15</f>
        <v>1273006</v>
      </c>
      <c r="AA15" s="1513">
        <v>1110988.8500000001</v>
      </c>
    </row>
    <row r="16" spans="1:27" s="602" customFormat="1" ht="39.6">
      <c r="A16" s="1516"/>
      <c r="B16" s="1518"/>
      <c r="C16" s="1520"/>
      <c r="D16" s="1518"/>
      <c r="E16" s="1518"/>
      <c r="F16" s="1518"/>
      <c r="G16" s="1522"/>
      <c r="H16" s="1524"/>
      <c r="I16" s="1526"/>
      <c r="J16" s="1528"/>
      <c r="K16" s="646" t="s">
        <v>91</v>
      </c>
      <c r="L16" s="768" t="s">
        <v>2186</v>
      </c>
      <c r="M16" s="771" t="s">
        <v>58</v>
      </c>
      <c r="N16" s="1530"/>
      <c r="O16" s="1530"/>
      <c r="P16" s="1530"/>
      <c r="Q16" s="1546"/>
      <c r="R16" s="1530"/>
      <c r="S16" s="1514"/>
      <c r="T16" s="1514"/>
      <c r="U16" s="1514"/>
      <c r="V16" s="1514"/>
      <c r="W16" s="1514"/>
      <c r="X16" s="1514"/>
      <c r="AA16" s="1514"/>
    </row>
    <row r="17" spans="1:27" s="602" customFormat="1" ht="39.6">
      <c r="A17" s="779" t="s">
        <v>44</v>
      </c>
      <c r="B17" s="599" t="s">
        <v>19</v>
      </c>
      <c r="C17" s="601" t="s">
        <v>54</v>
      </c>
      <c r="D17" s="599" t="s">
        <v>62</v>
      </c>
      <c r="E17" s="599" t="s">
        <v>61</v>
      </c>
      <c r="F17" s="599" t="s">
        <v>75</v>
      </c>
      <c r="G17" s="833">
        <v>39814</v>
      </c>
      <c r="H17" s="600" t="s">
        <v>59</v>
      </c>
      <c r="I17" s="733" t="s">
        <v>60</v>
      </c>
      <c r="J17" s="834">
        <v>38416</v>
      </c>
      <c r="K17" s="646" t="s">
        <v>73</v>
      </c>
      <c r="L17" s="768" t="s">
        <v>92</v>
      </c>
      <c r="M17" s="771" t="s">
        <v>58</v>
      </c>
      <c r="N17" s="759" t="s">
        <v>46</v>
      </c>
      <c r="O17" s="759" t="s">
        <v>50</v>
      </c>
      <c r="P17" s="759" t="s">
        <v>26</v>
      </c>
      <c r="Q17" s="760" t="s">
        <v>55</v>
      </c>
      <c r="R17" s="759" t="s">
        <v>38</v>
      </c>
      <c r="S17" s="835">
        <v>2333124</v>
      </c>
      <c r="T17" s="835">
        <v>2314025.5699999998</v>
      </c>
      <c r="U17" s="835">
        <v>2333124</v>
      </c>
      <c r="V17" s="835">
        <v>2333120</v>
      </c>
      <c r="W17" s="835">
        <v>2333120</v>
      </c>
      <c r="X17" s="835">
        <v>2333120</v>
      </c>
      <c r="AA17" s="835">
        <v>2333124</v>
      </c>
    </row>
    <row r="18" spans="1:27" s="602" customFormat="1" ht="39.6">
      <c r="A18" s="779" t="s">
        <v>44</v>
      </c>
      <c r="B18" s="599" t="s">
        <v>19</v>
      </c>
      <c r="C18" s="601" t="s">
        <v>54</v>
      </c>
      <c r="D18" s="599" t="s">
        <v>62</v>
      </c>
      <c r="E18" s="599" t="s">
        <v>61</v>
      </c>
      <c r="F18" s="599" t="s">
        <v>75</v>
      </c>
      <c r="G18" s="833">
        <v>39814</v>
      </c>
      <c r="H18" s="600" t="s">
        <v>59</v>
      </c>
      <c r="I18" s="733" t="s">
        <v>60</v>
      </c>
      <c r="J18" s="834">
        <v>38416</v>
      </c>
      <c r="K18" s="646" t="s">
        <v>73</v>
      </c>
      <c r="L18" s="768" t="s">
        <v>92</v>
      </c>
      <c r="M18" s="771" t="s">
        <v>58</v>
      </c>
      <c r="N18" s="759" t="s">
        <v>46</v>
      </c>
      <c r="O18" s="759" t="s">
        <v>50</v>
      </c>
      <c r="P18" s="759" t="s">
        <v>26</v>
      </c>
      <c r="Q18" s="760" t="s">
        <v>55</v>
      </c>
      <c r="R18" s="759" t="s">
        <v>36</v>
      </c>
      <c r="S18" s="835">
        <v>230660</v>
      </c>
      <c r="T18" s="835">
        <v>194350.72</v>
      </c>
      <c r="U18" s="835">
        <v>179359.84</v>
      </c>
      <c r="V18" s="835">
        <v>230654</v>
      </c>
      <c r="W18" s="835">
        <f t="shared" ref="W18:X21" si="0">V18</f>
        <v>230654</v>
      </c>
      <c r="X18" s="835">
        <f t="shared" si="0"/>
        <v>230654</v>
      </c>
      <c r="AA18" s="835">
        <v>179359.84</v>
      </c>
    </row>
    <row r="19" spans="1:27" s="602" customFormat="1" ht="39.6">
      <c r="A19" s="779" t="s">
        <v>44</v>
      </c>
      <c r="B19" s="599" t="s">
        <v>19</v>
      </c>
      <c r="C19" s="601" t="s">
        <v>54</v>
      </c>
      <c r="D19" s="599" t="s">
        <v>62</v>
      </c>
      <c r="E19" s="599" t="s">
        <v>61</v>
      </c>
      <c r="F19" s="599" t="s">
        <v>75</v>
      </c>
      <c r="G19" s="833">
        <v>39814</v>
      </c>
      <c r="H19" s="600" t="s">
        <v>59</v>
      </c>
      <c r="I19" s="733" t="s">
        <v>60</v>
      </c>
      <c r="J19" s="834">
        <v>38416</v>
      </c>
      <c r="K19" s="600" t="s">
        <v>72</v>
      </c>
      <c r="L19" s="760" t="s">
        <v>78</v>
      </c>
      <c r="M19" s="759" t="s">
        <v>58</v>
      </c>
      <c r="N19" s="759" t="s">
        <v>46</v>
      </c>
      <c r="O19" s="759" t="s">
        <v>50</v>
      </c>
      <c r="P19" s="759" t="s">
        <v>26</v>
      </c>
      <c r="Q19" s="760" t="s">
        <v>55</v>
      </c>
      <c r="R19" s="759" t="s">
        <v>39</v>
      </c>
      <c r="S19" s="835">
        <v>5828481.5199999996</v>
      </c>
      <c r="T19" s="835">
        <v>5715333.7999999998</v>
      </c>
      <c r="U19" s="835">
        <v>5992667.8099999996</v>
      </c>
      <c r="V19" s="835">
        <v>6454140</v>
      </c>
      <c r="W19" s="835">
        <f t="shared" si="0"/>
        <v>6454140</v>
      </c>
      <c r="X19" s="835">
        <f t="shared" si="0"/>
        <v>6454140</v>
      </c>
      <c r="AA19" s="835">
        <v>5982188.25</v>
      </c>
    </row>
    <row r="20" spans="1:27" s="602" customFormat="1" ht="39.6">
      <c r="A20" s="779" t="s">
        <v>44</v>
      </c>
      <c r="B20" s="599" t="s">
        <v>19</v>
      </c>
      <c r="C20" s="601" t="s">
        <v>54</v>
      </c>
      <c r="D20" s="599" t="s">
        <v>62</v>
      </c>
      <c r="E20" s="599" t="s">
        <v>61</v>
      </c>
      <c r="F20" s="599" t="s">
        <v>75</v>
      </c>
      <c r="G20" s="833">
        <v>39814</v>
      </c>
      <c r="H20" s="600" t="s">
        <v>59</v>
      </c>
      <c r="I20" s="733" t="s">
        <v>60</v>
      </c>
      <c r="J20" s="834">
        <v>38416</v>
      </c>
      <c r="K20" s="600" t="s">
        <v>72</v>
      </c>
      <c r="L20" s="760" t="s">
        <v>92</v>
      </c>
      <c r="M20" s="759" t="s">
        <v>58</v>
      </c>
      <c r="N20" s="759" t="s">
        <v>46</v>
      </c>
      <c r="O20" s="759" t="s">
        <v>50</v>
      </c>
      <c r="P20" s="759" t="s">
        <v>26</v>
      </c>
      <c r="Q20" s="760" t="s">
        <v>55</v>
      </c>
      <c r="R20" s="759" t="s">
        <v>40</v>
      </c>
      <c r="S20" s="835">
        <v>65000</v>
      </c>
      <c r="T20" s="835">
        <v>65000</v>
      </c>
      <c r="U20" s="835">
        <v>28370</v>
      </c>
      <c r="V20" s="835">
        <v>30280</v>
      </c>
      <c r="W20" s="835">
        <f t="shared" si="0"/>
        <v>30280</v>
      </c>
      <c r="X20" s="835">
        <f t="shared" si="0"/>
        <v>30280</v>
      </c>
      <c r="AA20" s="835">
        <v>28370</v>
      </c>
    </row>
    <row r="21" spans="1:27" s="602" customFormat="1" ht="39.6">
      <c r="A21" s="779" t="s">
        <v>44</v>
      </c>
      <c r="B21" s="599" t="s">
        <v>19</v>
      </c>
      <c r="C21" s="601" t="s">
        <v>54</v>
      </c>
      <c r="D21" s="599" t="s">
        <v>62</v>
      </c>
      <c r="E21" s="599" t="s">
        <v>61</v>
      </c>
      <c r="F21" s="599" t="s">
        <v>75</v>
      </c>
      <c r="G21" s="833">
        <v>39814</v>
      </c>
      <c r="H21" s="600" t="s">
        <v>59</v>
      </c>
      <c r="I21" s="733" t="s">
        <v>60</v>
      </c>
      <c r="J21" s="834">
        <v>38416</v>
      </c>
      <c r="K21" s="600" t="s">
        <v>72</v>
      </c>
      <c r="L21" s="760" t="s">
        <v>92</v>
      </c>
      <c r="M21" s="759" t="s">
        <v>58</v>
      </c>
      <c r="N21" s="759" t="s">
        <v>46</v>
      </c>
      <c r="O21" s="759" t="s">
        <v>50</v>
      </c>
      <c r="P21" s="759" t="s">
        <v>26</v>
      </c>
      <c r="Q21" s="760" t="s">
        <v>55</v>
      </c>
      <c r="R21" s="759" t="s">
        <v>41</v>
      </c>
      <c r="S21" s="835">
        <v>54589.59</v>
      </c>
      <c r="T21" s="835">
        <v>54589.59</v>
      </c>
      <c r="U21" s="835">
        <v>76036</v>
      </c>
      <c r="V21" s="835">
        <v>76340</v>
      </c>
      <c r="W21" s="835">
        <f t="shared" si="0"/>
        <v>76340</v>
      </c>
      <c r="X21" s="835">
        <f t="shared" si="0"/>
        <v>76340</v>
      </c>
      <c r="AA21" s="835">
        <v>76036</v>
      </c>
    </row>
    <row r="22" spans="1:27" s="602" customFormat="1" ht="39.6">
      <c r="A22" s="779" t="s">
        <v>44</v>
      </c>
      <c r="B22" s="599" t="s">
        <v>19</v>
      </c>
      <c r="C22" s="601" t="s">
        <v>54</v>
      </c>
      <c r="D22" s="599" t="s">
        <v>62</v>
      </c>
      <c r="E22" s="599" t="s">
        <v>61</v>
      </c>
      <c r="F22" s="599" t="s">
        <v>75</v>
      </c>
      <c r="G22" s="833">
        <v>39814</v>
      </c>
      <c r="H22" s="600" t="s">
        <v>59</v>
      </c>
      <c r="I22" s="733" t="s">
        <v>60</v>
      </c>
      <c r="J22" s="834">
        <v>38416</v>
      </c>
      <c r="K22" s="600" t="s">
        <v>72</v>
      </c>
      <c r="L22" s="760" t="s">
        <v>92</v>
      </c>
      <c r="M22" s="759" t="s">
        <v>58</v>
      </c>
      <c r="N22" s="759" t="s">
        <v>46</v>
      </c>
      <c r="O22" s="759" t="s">
        <v>50</v>
      </c>
      <c r="P22" s="759" t="s">
        <v>26</v>
      </c>
      <c r="Q22" s="760" t="s">
        <v>55</v>
      </c>
      <c r="R22" s="767" t="s">
        <v>43</v>
      </c>
      <c r="S22" s="836">
        <v>0</v>
      </c>
      <c r="T22" s="836">
        <v>0</v>
      </c>
      <c r="U22" s="836">
        <v>0.12</v>
      </c>
      <c r="V22" s="836">
        <v>0</v>
      </c>
      <c r="W22" s="836">
        <v>0</v>
      </c>
      <c r="X22" s="836">
        <v>0</v>
      </c>
      <c r="AA22" s="1134">
        <v>0.12</v>
      </c>
    </row>
    <row r="23" spans="1:27" s="602" customFormat="1" ht="52.8">
      <c r="A23" s="1515" t="s">
        <v>44</v>
      </c>
      <c r="B23" s="1517" t="s">
        <v>19</v>
      </c>
      <c r="C23" s="1519" t="s">
        <v>54</v>
      </c>
      <c r="D23" s="1517" t="s">
        <v>62</v>
      </c>
      <c r="E23" s="1517" t="s">
        <v>61</v>
      </c>
      <c r="F23" s="1517" t="s">
        <v>75</v>
      </c>
      <c r="G23" s="1521">
        <v>39814</v>
      </c>
      <c r="H23" s="1523" t="s">
        <v>59</v>
      </c>
      <c r="I23" s="1525" t="s">
        <v>60</v>
      </c>
      <c r="J23" s="1527">
        <v>38416</v>
      </c>
      <c r="K23" s="645" t="s">
        <v>2187</v>
      </c>
      <c r="L23" s="767" t="s">
        <v>67</v>
      </c>
      <c r="M23" s="767" t="s">
        <v>57</v>
      </c>
      <c r="N23" s="1529" t="s">
        <v>46</v>
      </c>
      <c r="O23" s="1529" t="s">
        <v>50</v>
      </c>
      <c r="P23" s="1529" t="s">
        <v>27</v>
      </c>
      <c r="Q23" s="1531" t="s">
        <v>53</v>
      </c>
      <c r="R23" s="1515" t="s">
        <v>37</v>
      </c>
      <c r="S23" s="1513">
        <v>26183816.890000001</v>
      </c>
      <c r="T23" s="1513">
        <v>26183765.75</v>
      </c>
      <c r="U23" s="1513">
        <v>25425833.059999999</v>
      </c>
      <c r="V23" s="1513">
        <v>25017730</v>
      </c>
      <c r="W23" s="1513">
        <f>V23</f>
        <v>25017730</v>
      </c>
      <c r="X23" s="1513">
        <f>W23</f>
        <v>25017730</v>
      </c>
      <c r="AA23" s="1513">
        <v>25425833.059999999</v>
      </c>
    </row>
    <row r="24" spans="1:27" s="602" customFormat="1" ht="52.8">
      <c r="A24" s="1534"/>
      <c r="B24" s="1538"/>
      <c r="C24" s="1539"/>
      <c r="D24" s="1538"/>
      <c r="E24" s="1538"/>
      <c r="F24" s="1538"/>
      <c r="G24" s="1540"/>
      <c r="H24" s="1541"/>
      <c r="I24" s="1542"/>
      <c r="J24" s="1535"/>
      <c r="K24" s="648" t="s">
        <v>2188</v>
      </c>
      <c r="L24" s="772" t="s">
        <v>2189</v>
      </c>
      <c r="M24" s="837" t="s">
        <v>2190</v>
      </c>
      <c r="N24" s="1536"/>
      <c r="O24" s="1536"/>
      <c r="P24" s="1536"/>
      <c r="Q24" s="1537"/>
      <c r="R24" s="1534"/>
      <c r="S24" s="1533"/>
      <c r="T24" s="1533"/>
      <c r="U24" s="1533"/>
      <c r="V24" s="1533"/>
      <c r="W24" s="1533"/>
      <c r="X24" s="1533"/>
      <c r="AA24" s="1533"/>
    </row>
    <row r="25" spans="1:27" s="602" customFormat="1" ht="39.6">
      <c r="A25" s="1516"/>
      <c r="B25" s="1518"/>
      <c r="C25" s="1520"/>
      <c r="D25" s="1518"/>
      <c r="E25" s="1518"/>
      <c r="F25" s="1518"/>
      <c r="G25" s="1522"/>
      <c r="H25" s="1524"/>
      <c r="I25" s="1526"/>
      <c r="J25" s="1528"/>
      <c r="K25" s="646" t="s">
        <v>2191</v>
      </c>
      <c r="L25" s="771" t="s">
        <v>2192</v>
      </c>
      <c r="M25" s="771" t="s">
        <v>68</v>
      </c>
      <c r="N25" s="1530"/>
      <c r="O25" s="1530"/>
      <c r="P25" s="1530"/>
      <c r="Q25" s="1532"/>
      <c r="R25" s="1516"/>
      <c r="S25" s="1514"/>
      <c r="T25" s="1514"/>
      <c r="U25" s="1514"/>
      <c r="V25" s="1514"/>
      <c r="W25" s="1514"/>
      <c r="X25" s="1514">
        <f>W25</f>
        <v>0</v>
      </c>
      <c r="AA25" s="1514"/>
    </row>
    <row r="26" spans="1:27" s="602" customFormat="1" ht="52.8">
      <c r="A26" s="1515" t="s">
        <v>44</v>
      </c>
      <c r="B26" s="1517" t="s">
        <v>19</v>
      </c>
      <c r="C26" s="1519" t="s">
        <v>54</v>
      </c>
      <c r="D26" s="1517" t="s">
        <v>62</v>
      </c>
      <c r="E26" s="1517" t="s">
        <v>61</v>
      </c>
      <c r="F26" s="1517" t="s">
        <v>75</v>
      </c>
      <c r="G26" s="1521">
        <v>39814</v>
      </c>
      <c r="H26" s="1523" t="s">
        <v>59</v>
      </c>
      <c r="I26" s="1525" t="s">
        <v>60</v>
      </c>
      <c r="J26" s="1527">
        <v>38416</v>
      </c>
      <c r="K26" s="645" t="s">
        <v>2187</v>
      </c>
      <c r="L26" s="767" t="s">
        <v>67</v>
      </c>
      <c r="M26" s="767" t="s">
        <v>57</v>
      </c>
      <c r="N26" s="1529" t="s">
        <v>46</v>
      </c>
      <c r="O26" s="1529" t="s">
        <v>50</v>
      </c>
      <c r="P26" s="1529" t="s">
        <v>27</v>
      </c>
      <c r="Q26" s="1531" t="s">
        <v>53</v>
      </c>
      <c r="R26" s="1515" t="s">
        <v>36</v>
      </c>
      <c r="S26" s="1513">
        <v>7722967.7400000002</v>
      </c>
      <c r="T26" s="1513">
        <v>7722959.96</v>
      </c>
      <c r="U26" s="1513">
        <v>7660582.4500000002</v>
      </c>
      <c r="V26" s="1513">
        <v>7568470</v>
      </c>
      <c r="W26" s="1513">
        <f>V26</f>
        <v>7568470</v>
      </c>
      <c r="X26" s="1513">
        <f>W26</f>
        <v>7568470</v>
      </c>
      <c r="AA26" s="1513">
        <v>7660582.4500000002</v>
      </c>
    </row>
    <row r="27" spans="1:27" s="602" customFormat="1" ht="52.8">
      <c r="A27" s="1534"/>
      <c r="B27" s="1538"/>
      <c r="C27" s="1539"/>
      <c r="D27" s="1538"/>
      <c r="E27" s="1538"/>
      <c r="F27" s="1538"/>
      <c r="G27" s="1540"/>
      <c r="H27" s="1541"/>
      <c r="I27" s="1542"/>
      <c r="J27" s="1535"/>
      <c r="K27" s="648" t="s">
        <v>2188</v>
      </c>
      <c r="L27" s="772" t="s">
        <v>2189</v>
      </c>
      <c r="M27" s="837" t="s">
        <v>2190</v>
      </c>
      <c r="N27" s="1536"/>
      <c r="O27" s="1536"/>
      <c r="P27" s="1536"/>
      <c r="Q27" s="1537"/>
      <c r="R27" s="1534"/>
      <c r="S27" s="1533"/>
      <c r="T27" s="1533"/>
      <c r="U27" s="1533"/>
      <c r="V27" s="1533"/>
      <c r="W27" s="1533"/>
      <c r="X27" s="1533">
        <f>W27</f>
        <v>0</v>
      </c>
      <c r="AA27" s="1533"/>
    </row>
    <row r="28" spans="1:27" s="602" customFormat="1" ht="39.6">
      <c r="A28" s="1516"/>
      <c r="B28" s="1518"/>
      <c r="C28" s="1520"/>
      <c r="D28" s="1518"/>
      <c r="E28" s="1518"/>
      <c r="F28" s="1518"/>
      <c r="G28" s="1522"/>
      <c r="H28" s="1524"/>
      <c r="I28" s="1526"/>
      <c r="J28" s="1528"/>
      <c r="K28" s="646" t="s">
        <v>2191</v>
      </c>
      <c r="L28" s="771" t="s">
        <v>2192</v>
      </c>
      <c r="M28" s="771" t="s">
        <v>68</v>
      </c>
      <c r="N28" s="1530"/>
      <c r="O28" s="1530"/>
      <c r="P28" s="1530"/>
      <c r="Q28" s="1532"/>
      <c r="R28" s="1516"/>
      <c r="S28" s="1514"/>
      <c r="T28" s="1514"/>
      <c r="U28" s="1514"/>
      <c r="V28" s="1514"/>
      <c r="W28" s="1514"/>
      <c r="X28" s="1514"/>
      <c r="AA28" s="1514"/>
    </row>
    <row r="29" spans="1:27" s="602" customFormat="1" ht="52.8">
      <c r="A29" s="779" t="s">
        <v>44</v>
      </c>
      <c r="B29" s="599" t="s">
        <v>19</v>
      </c>
      <c r="C29" s="601" t="s">
        <v>54</v>
      </c>
      <c r="D29" s="599" t="s">
        <v>62</v>
      </c>
      <c r="E29" s="599" t="s">
        <v>61</v>
      </c>
      <c r="F29" s="599" t="s">
        <v>75</v>
      </c>
      <c r="G29" s="833">
        <v>39814</v>
      </c>
      <c r="H29" s="600" t="s">
        <v>59</v>
      </c>
      <c r="I29" s="733" t="s">
        <v>60</v>
      </c>
      <c r="J29" s="834">
        <v>38416</v>
      </c>
      <c r="K29" s="600" t="s">
        <v>64</v>
      </c>
      <c r="L29" s="759" t="s">
        <v>63</v>
      </c>
      <c r="M29" s="759" t="s">
        <v>57</v>
      </c>
      <c r="N29" s="759" t="s">
        <v>46</v>
      </c>
      <c r="O29" s="759" t="s">
        <v>50</v>
      </c>
      <c r="P29" s="759" t="s">
        <v>27</v>
      </c>
      <c r="Q29" s="838" t="s">
        <v>53</v>
      </c>
      <c r="R29" s="779" t="s">
        <v>42</v>
      </c>
      <c r="S29" s="835">
        <v>356007.83</v>
      </c>
      <c r="T29" s="835">
        <v>356007.83</v>
      </c>
      <c r="U29" s="835"/>
      <c r="V29" s="835"/>
      <c r="W29" s="835"/>
      <c r="X29" s="835"/>
      <c r="AA29" s="835"/>
    </row>
    <row r="30" spans="1:27" s="602" customFormat="1" ht="66">
      <c r="A30" s="779" t="s">
        <v>44</v>
      </c>
      <c r="B30" s="599" t="s">
        <v>19</v>
      </c>
      <c r="C30" s="601" t="s">
        <v>54</v>
      </c>
      <c r="D30" s="599" t="s">
        <v>62</v>
      </c>
      <c r="E30" s="599" t="s">
        <v>61</v>
      </c>
      <c r="F30" s="599" t="s">
        <v>75</v>
      </c>
      <c r="G30" s="833">
        <v>39814</v>
      </c>
      <c r="H30" s="600" t="s">
        <v>59</v>
      </c>
      <c r="I30" s="733" t="s">
        <v>60</v>
      </c>
      <c r="J30" s="834">
        <v>38416</v>
      </c>
      <c r="K30" s="600" t="s">
        <v>89</v>
      </c>
      <c r="L30" s="760" t="s">
        <v>70</v>
      </c>
      <c r="M30" s="759" t="s">
        <v>56</v>
      </c>
      <c r="N30" s="759" t="s">
        <v>46</v>
      </c>
      <c r="O30" s="759" t="s">
        <v>50</v>
      </c>
      <c r="P30" s="759" t="s">
        <v>24</v>
      </c>
      <c r="Q30" s="838" t="s">
        <v>55</v>
      </c>
      <c r="R30" s="779" t="s">
        <v>35</v>
      </c>
      <c r="S30" s="835"/>
      <c r="T30" s="835"/>
      <c r="U30" s="835">
        <v>31912.5</v>
      </c>
      <c r="V30" s="835">
        <v>31912.5</v>
      </c>
      <c r="W30" s="835">
        <v>31912.5</v>
      </c>
      <c r="X30" s="835">
        <f t="shared" ref="X30:X37" si="1">W30</f>
        <v>31912.5</v>
      </c>
      <c r="AA30" s="835">
        <v>31912.5</v>
      </c>
    </row>
    <row r="31" spans="1:27" s="602" customFormat="1" ht="66">
      <c r="A31" s="779" t="s">
        <v>44</v>
      </c>
      <c r="B31" s="599" t="s">
        <v>19</v>
      </c>
      <c r="C31" s="601" t="s">
        <v>54</v>
      </c>
      <c r="D31" s="599" t="s">
        <v>62</v>
      </c>
      <c r="E31" s="599" t="s">
        <v>61</v>
      </c>
      <c r="F31" s="599" t="s">
        <v>75</v>
      </c>
      <c r="G31" s="833">
        <v>39814</v>
      </c>
      <c r="H31" s="600" t="s">
        <v>59</v>
      </c>
      <c r="I31" s="733" t="s">
        <v>60</v>
      </c>
      <c r="J31" s="834">
        <v>38416</v>
      </c>
      <c r="K31" s="600" t="s">
        <v>89</v>
      </c>
      <c r="L31" s="760" t="s">
        <v>70</v>
      </c>
      <c r="M31" s="759" t="s">
        <v>56</v>
      </c>
      <c r="N31" s="759" t="s">
        <v>46</v>
      </c>
      <c r="O31" s="759" t="s">
        <v>50</v>
      </c>
      <c r="P31" s="759" t="s">
        <v>24</v>
      </c>
      <c r="Q31" s="838" t="s">
        <v>55</v>
      </c>
      <c r="R31" s="779" t="s">
        <v>36</v>
      </c>
      <c r="S31" s="835"/>
      <c r="T31" s="835"/>
      <c r="U31" s="835">
        <v>9637.5</v>
      </c>
      <c r="V31" s="835">
        <v>9637.5</v>
      </c>
      <c r="W31" s="835">
        <v>9637.5</v>
      </c>
      <c r="X31" s="835">
        <f t="shared" si="1"/>
        <v>9637.5</v>
      </c>
      <c r="AA31" s="835">
        <v>9637.5</v>
      </c>
    </row>
    <row r="32" spans="1:27" s="602" customFormat="1" ht="52.8">
      <c r="A32" s="779" t="s">
        <v>44</v>
      </c>
      <c r="B32" s="599" t="s">
        <v>19</v>
      </c>
      <c r="C32" s="601" t="s">
        <v>54</v>
      </c>
      <c r="D32" s="599" t="s">
        <v>62</v>
      </c>
      <c r="E32" s="599" t="s">
        <v>61</v>
      </c>
      <c r="F32" s="599" t="s">
        <v>75</v>
      </c>
      <c r="G32" s="833">
        <v>39814</v>
      </c>
      <c r="H32" s="600" t="s">
        <v>59</v>
      </c>
      <c r="I32" s="733" t="s">
        <v>60</v>
      </c>
      <c r="J32" s="834">
        <v>38416</v>
      </c>
      <c r="K32" s="600" t="s">
        <v>64</v>
      </c>
      <c r="L32" s="759" t="s">
        <v>63</v>
      </c>
      <c r="M32" s="759" t="s">
        <v>57</v>
      </c>
      <c r="N32" s="759" t="s">
        <v>46</v>
      </c>
      <c r="O32" s="759" t="s">
        <v>50</v>
      </c>
      <c r="P32" s="759" t="s">
        <v>25</v>
      </c>
      <c r="Q32" s="838" t="s">
        <v>53</v>
      </c>
      <c r="R32" s="779" t="s">
        <v>37</v>
      </c>
      <c r="S32" s="835"/>
      <c r="T32" s="835"/>
      <c r="U32" s="835">
        <v>1202724.67</v>
      </c>
      <c r="V32" s="835">
        <v>1192000</v>
      </c>
      <c r="W32" s="835">
        <v>1192000</v>
      </c>
      <c r="X32" s="835">
        <f t="shared" si="1"/>
        <v>1192000</v>
      </c>
      <c r="AA32" s="835">
        <v>1202724.67</v>
      </c>
    </row>
    <row r="33" spans="1:27" s="603" customFormat="1" ht="52.8">
      <c r="A33" s="779" t="s">
        <v>44</v>
      </c>
      <c r="B33" s="599" t="s">
        <v>19</v>
      </c>
      <c r="C33" s="601" t="s">
        <v>54</v>
      </c>
      <c r="D33" s="599" t="s">
        <v>62</v>
      </c>
      <c r="E33" s="599" t="s">
        <v>61</v>
      </c>
      <c r="F33" s="599" t="s">
        <v>75</v>
      </c>
      <c r="G33" s="833">
        <v>39814</v>
      </c>
      <c r="H33" s="600" t="s">
        <v>59</v>
      </c>
      <c r="I33" s="733" t="s">
        <v>60</v>
      </c>
      <c r="J33" s="834">
        <v>38416</v>
      </c>
      <c r="K33" s="645" t="s">
        <v>64</v>
      </c>
      <c r="L33" s="767" t="s">
        <v>63</v>
      </c>
      <c r="M33" s="767" t="s">
        <v>57</v>
      </c>
      <c r="N33" s="759" t="s">
        <v>46</v>
      </c>
      <c r="O33" s="759" t="s">
        <v>50</v>
      </c>
      <c r="P33" s="759" t="s">
        <v>25</v>
      </c>
      <c r="Q33" s="838" t="s">
        <v>53</v>
      </c>
      <c r="R33" s="779" t="s">
        <v>36</v>
      </c>
      <c r="S33" s="835"/>
      <c r="T33" s="835"/>
      <c r="U33" s="835">
        <v>305673</v>
      </c>
      <c r="V33" s="835">
        <v>360000</v>
      </c>
      <c r="W33" s="835">
        <v>360000</v>
      </c>
      <c r="X33" s="835">
        <f t="shared" si="1"/>
        <v>360000</v>
      </c>
      <c r="AA33" s="835">
        <v>305673</v>
      </c>
    </row>
    <row r="34" spans="1:27" s="603" customFormat="1" ht="66">
      <c r="A34" s="779" t="s">
        <v>44</v>
      </c>
      <c r="B34" s="599" t="s">
        <v>19</v>
      </c>
      <c r="C34" s="601" t="s">
        <v>54</v>
      </c>
      <c r="D34" s="599" t="s">
        <v>62</v>
      </c>
      <c r="E34" s="599" t="s">
        <v>61</v>
      </c>
      <c r="F34" s="599" t="s">
        <v>75</v>
      </c>
      <c r="G34" s="833">
        <v>39814</v>
      </c>
      <c r="H34" s="600" t="s">
        <v>59</v>
      </c>
      <c r="I34" s="733" t="s">
        <v>60</v>
      </c>
      <c r="J34" s="834">
        <v>38416</v>
      </c>
      <c r="K34" s="600" t="s">
        <v>89</v>
      </c>
      <c r="L34" s="760" t="s">
        <v>70</v>
      </c>
      <c r="M34" s="759" t="s">
        <v>56</v>
      </c>
      <c r="N34" s="759" t="s">
        <v>46</v>
      </c>
      <c r="O34" s="759" t="s">
        <v>50</v>
      </c>
      <c r="P34" s="759" t="s">
        <v>28</v>
      </c>
      <c r="Q34" s="838" t="s">
        <v>55</v>
      </c>
      <c r="R34" s="779" t="s">
        <v>35</v>
      </c>
      <c r="S34" s="835">
        <v>95740</v>
      </c>
      <c r="T34" s="835">
        <v>68446.210000000006</v>
      </c>
      <c r="U34" s="835">
        <v>63825</v>
      </c>
      <c r="V34" s="835">
        <v>63830</v>
      </c>
      <c r="W34" s="835">
        <f>V34</f>
        <v>63830</v>
      </c>
      <c r="X34" s="835">
        <f t="shared" si="1"/>
        <v>63830</v>
      </c>
      <c r="AA34" s="835">
        <v>63825</v>
      </c>
    </row>
    <row r="35" spans="1:27" s="603" customFormat="1" ht="66">
      <c r="A35" s="779" t="s">
        <v>44</v>
      </c>
      <c r="B35" s="599" t="s">
        <v>19</v>
      </c>
      <c r="C35" s="601" t="s">
        <v>54</v>
      </c>
      <c r="D35" s="599" t="s">
        <v>62</v>
      </c>
      <c r="E35" s="599" t="s">
        <v>61</v>
      </c>
      <c r="F35" s="599" t="s">
        <v>75</v>
      </c>
      <c r="G35" s="833">
        <v>39814</v>
      </c>
      <c r="H35" s="600" t="s">
        <v>59</v>
      </c>
      <c r="I35" s="733" t="s">
        <v>60</v>
      </c>
      <c r="J35" s="834">
        <v>38416</v>
      </c>
      <c r="K35" s="600" t="s">
        <v>71</v>
      </c>
      <c r="L35" s="760" t="s">
        <v>70</v>
      </c>
      <c r="M35" s="759" t="s">
        <v>56</v>
      </c>
      <c r="N35" s="759" t="s">
        <v>46</v>
      </c>
      <c r="O35" s="759" t="s">
        <v>50</v>
      </c>
      <c r="P35" s="759" t="s">
        <v>28</v>
      </c>
      <c r="Q35" s="838" t="s">
        <v>55</v>
      </c>
      <c r="R35" s="779" t="s">
        <v>36</v>
      </c>
      <c r="S35" s="835">
        <v>28940</v>
      </c>
      <c r="T35" s="835">
        <v>20670.759999999998</v>
      </c>
      <c r="U35" s="835">
        <v>19275.16</v>
      </c>
      <c r="V35" s="835">
        <v>19280</v>
      </c>
      <c r="W35" s="835">
        <f>V35</f>
        <v>19280</v>
      </c>
      <c r="X35" s="835">
        <f t="shared" si="1"/>
        <v>19280</v>
      </c>
      <c r="AA35" s="835">
        <v>19275.16</v>
      </c>
    </row>
    <row r="36" spans="1:27" s="603" customFormat="1" ht="52.8">
      <c r="A36" s="779" t="s">
        <v>44</v>
      </c>
      <c r="B36" s="599" t="s">
        <v>19</v>
      </c>
      <c r="C36" s="601" t="s">
        <v>54</v>
      </c>
      <c r="D36" s="599" t="s">
        <v>62</v>
      </c>
      <c r="E36" s="599" t="s">
        <v>61</v>
      </c>
      <c r="F36" s="599" t="s">
        <v>75</v>
      </c>
      <c r="G36" s="833">
        <v>39814</v>
      </c>
      <c r="H36" s="600" t="s">
        <v>59</v>
      </c>
      <c r="I36" s="733" t="s">
        <v>60</v>
      </c>
      <c r="J36" s="834">
        <v>38416</v>
      </c>
      <c r="K36" s="600" t="s">
        <v>64</v>
      </c>
      <c r="L36" s="759" t="s">
        <v>63</v>
      </c>
      <c r="M36" s="759" t="s">
        <v>57</v>
      </c>
      <c r="N36" s="759" t="s">
        <v>46</v>
      </c>
      <c r="O36" s="759" t="s">
        <v>50</v>
      </c>
      <c r="P36" s="759" t="s">
        <v>29</v>
      </c>
      <c r="Q36" s="838" t="s">
        <v>53</v>
      </c>
      <c r="R36" s="779" t="s">
        <v>37</v>
      </c>
      <c r="S36" s="835">
        <v>2185283.9500000002</v>
      </c>
      <c r="T36" s="835">
        <v>2185283.9500000002</v>
      </c>
      <c r="U36" s="835">
        <v>1864168.35</v>
      </c>
      <c r="V36" s="835">
        <v>1875420</v>
      </c>
      <c r="W36" s="835">
        <f>V36</f>
        <v>1875420</v>
      </c>
      <c r="X36" s="835">
        <f t="shared" si="1"/>
        <v>1875420</v>
      </c>
      <c r="AA36" s="835">
        <v>1864168.35</v>
      </c>
    </row>
    <row r="37" spans="1:27" s="603" customFormat="1" ht="52.8">
      <c r="A37" s="779" t="s">
        <v>44</v>
      </c>
      <c r="B37" s="599" t="s">
        <v>19</v>
      </c>
      <c r="C37" s="601" t="s">
        <v>54</v>
      </c>
      <c r="D37" s="599" t="s">
        <v>62</v>
      </c>
      <c r="E37" s="599" t="s">
        <v>61</v>
      </c>
      <c r="F37" s="599" t="s">
        <v>75</v>
      </c>
      <c r="G37" s="833">
        <v>39814</v>
      </c>
      <c r="H37" s="600" t="s">
        <v>59</v>
      </c>
      <c r="I37" s="733" t="s">
        <v>60</v>
      </c>
      <c r="J37" s="834">
        <v>38416</v>
      </c>
      <c r="K37" s="645" t="s">
        <v>64</v>
      </c>
      <c r="L37" s="767" t="s">
        <v>63</v>
      </c>
      <c r="M37" s="767" t="s">
        <v>57</v>
      </c>
      <c r="N37" s="767" t="s">
        <v>46</v>
      </c>
      <c r="O37" s="767" t="s">
        <v>50</v>
      </c>
      <c r="P37" s="767" t="s">
        <v>29</v>
      </c>
      <c r="Q37" s="838" t="s">
        <v>53</v>
      </c>
      <c r="R37" s="779" t="s">
        <v>36</v>
      </c>
      <c r="S37" s="835">
        <v>572957.19999999995</v>
      </c>
      <c r="T37" s="835">
        <v>572957.19999999995</v>
      </c>
      <c r="U37" s="835">
        <v>519469.41</v>
      </c>
      <c r="V37" s="835">
        <v>553240</v>
      </c>
      <c r="W37" s="835">
        <f>V37</f>
        <v>553240</v>
      </c>
      <c r="X37" s="835">
        <f t="shared" si="1"/>
        <v>553240</v>
      </c>
      <c r="AA37" s="835">
        <v>519469.41</v>
      </c>
    </row>
    <row r="38" spans="1:27" s="603" customFormat="1" ht="52.8">
      <c r="A38" s="779" t="s">
        <v>44</v>
      </c>
      <c r="B38" s="599" t="s">
        <v>19</v>
      </c>
      <c r="C38" s="601" t="s">
        <v>54</v>
      </c>
      <c r="D38" s="599" t="s">
        <v>62</v>
      </c>
      <c r="E38" s="647" t="s">
        <v>61</v>
      </c>
      <c r="F38" s="647" t="s">
        <v>75</v>
      </c>
      <c r="G38" s="839">
        <v>39814</v>
      </c>
      <c r="H38" s="645" t="s">
        <v>59</v>
      </c>
      <c r="I38" s="840" t="s">
        <v>60</v>
      </c>
      <c r="J38" s="841">
        <v>38416</v>
      </c>
      <c r="K38" s="645" t="s">
        <v>64</v>
      </c>
      <c r="L38" s="767" t="s">
        <v>63</v>
      </c>
      <c r="M38" s="767" t="s">
        <v>57</v>
      </c>
      <c r="N38" s="767" t="s">
        <v>46</v>
      </c>
      <c r="O38" s="767" t="s">
        <v>50</v>
      </c>
      <c r="P38" s="767" t="s">
        <v>86</v>
      </c>
      <c r="Q38" s="842" t="s">
        <v>87</v>
      </c>
      <c r="R38" s="843" t="s">
        <v>37</v>
      </c>
      <c r="S38" s="836">
        <v>414350.86</v>
      </c>
      <c r="T38" s="836">
        <v>414350.86</v>
      </c>
      <c r="U38" s="836"/>
      <c r="V38" s="836"/>
      <c r="W38" s="836"/>
      <c r="X38" s="836"/>
      <c r="AA38" s="1134"/>
    </row>
    <row r="39" spans="1:27" s="603" customFormat="1" ht="52.8">
      <c r="A39" s="779" t="s">
        <v>44</v>
      </c>
      <c r="B39" s="599" t="s">
        <v>19</v>
      </c>
      <c r="C39" s="844" t="s">
        <v>54</v>
      </c>
      <c r="D39" s="647" t="s">
        <v>62</v>
      </c>
      <c r="E39" s="647" t="s">
        <v>61</v>
      </c>
      <c r="F39" s="647" t="s">
        <v>75</v>
      </c>
      <c r="G39" s="839">
        <v>39814</v>
      </c>
      <c r="H39" s="645" t="s">
        <v>59</v>
      </c>
      <c r="I39" s="840" t="s">
        <v>60</v>
      </c>
      <c r="J39" s="841">
        <v>38416</v>
      </c>
      <c r="K39" s="645" t="s">
        <v>64</v>
      </c>
      <c r="L39" s="767" t="s">
        <v>63</v>
      </c>
      <c r="M39" s="767" t="s">
        <v>57</v>
      </c>
      <c r="N39" s="767" t="s">
        <v>46</v>
      </c>
      <c r="O39" s="767" t="s">
        <v>50</v>
      </c>
      <c r="P39" s="767" t="s">
        <v>86</v>
      </c>
      <c r="Q39" s="842" t="s">
        <v>87</v>
      </c>
      <c r="R39" s="843" t="s">
        <v>36</v>
      </c>
      <c r="S39" s="845">
        <v>63399.81</v>
      </c>
      <c r="T39" s="836">
        <v>63399.81</v>
      </c>
      <c r="U39" s="836"/>
      <c r="V39" s="836"/>
      <c r="W39" s="836"/>
      <c r="X39" s="836"/>
      <c r="AA39" s="1134"/>
    </row>
    <row r="40" spans="1:27" s="603" customFormat="1" ht="66">
      <c r="A40" s="1515" t="s">
        <v>44</v>
      </c>
      <c r="B40" s="1517" t="s">
        <v>19</v>
      </c>
      <c r="C40" s="1519" t="s">
        <v>54</v>
      </c>
      <c r="D40" s="1517" t="s">
        <v>62</v>
      </c>
      <c r="E40" s="1517" t="s">
        <v>61</v>
      </c>
      <c r="F40" s="1517" t="s">
        <v>75</v>
      </c>
      <c r="G40" s="1521">
        <v>39814</v>
      </c>
      <c r="H40" s="1523" t="s">
        <v>59</v>
      </c>
      <c r="I40" s="1525" t="s">
        <v>60</v>
      </c>
      <c r="J40" s="1543">
        <v>38416</v>
      </c>
      <c r="K40" s="645" t="s">
        <v>90</v>
      </c>
      <c r="L40" s="846" t="s">
        <v>80</v>
      </c>
      <c r="M40" s="767" t="s">
        <v>56</v>
      </c>
      <c r="N40" s="1529" t="s">
        <v>46</v>
      </c>
      <c r="O40" s="1529" t="s">
        <v>49</v>
      </c>
      <c r="P40" s="1529" t="s">
        <v>30</v>
      </c>
      <c r="Q40" s="1531" t="s">
        <v>55</v>
      </c>
      <c r="R40" s="1515" t="s">
        <v>35</v>
      </c>
      <c r="S40" s="1513">
        <v>193959.78</v>
      </c>
      <c r="T40" s="1513">
        <v>193959.78</v>
      </c>
      <c r="U40" s="1513"/>
      <c r="V40" s="1513"/>
      <c r="W40" s="1513"/>
      <c r="X40" s="1513"/>
      <c r="AA40" s="1513"/>
    </row>
    <row r="41" spans="1:27" s="603" customFormat="1" ht="39.6">
      <c r="A41" s="1516"/>
      <c r="B41" s="1518"/>
      <c r="C41" s="1520"/>
      <c r="D41" s="1518"/>
      <c r="E41" s="1518"/>
      <c r="F41" s="1518"/>
      <c r="G41" s="1522"/>
      <c r="H41" s="1524"/>
      <c r="I41" s="1526"/>
      <c r="J41" s="1544"/>
      <c r="K41" s="646" t="s">
        <v>95</v>
      </c>
      <c r="L41" s="774" t="s">
        <v>81</v>
      </c>
      <c r="M41" s="771" t="s">
        <v>58</v>
      </c>
      <c r="N41" s="1547"/>
      <c r="O41" s="1547"/>
      <c r="P41" s="1547"/>
      <c r="Q41" s="1532"/>
      <c r="R41" s="1516"/>
      <c r="S41" s="1514"/>
      <c r="T41" s="1514"/>
      <c r="U41" s="1514"/>
      <c r="V41" s="1514"/>
      <c r="W41" s="1514"/>
      <c r="X41" s="1514">
        <f>W41</f>
        <v>0</v>
      </c>
      <c r="AA41" s="1514"/>
    </row>
    <row r="42" spans="1:27" s="603" customFormat="1" ht="66">
      <c r="A42" s="1515" t="s">
        <v>44</v>
      </c>
      <c r="B42" s="1517" t="s">
        <v>19</v>
      </c>
      <c r="C42" s="1519" t="s">
        <v>54</v>
      </c>
      <c r="D42" s="1517" t="s">
        <v>62</v>
      </c>
      <c r="E42" s="1517" t="s">
        <v>61</v>
      </c>
      <c r="F42" s="1517" t="s">
        <v>75</v>
      </c>
      <c r="G42" s="1521">
        <v>39814</v>
      </c>
      <c r="H42" s="1523" t="s">
        <v>59</v>
      </c>
      <c r="I42" s="1525" t="s">
        <v>60</v>
      </c>
      <c r="J42" s="1527">
        <v>38416</v>
      </c>
      <c r="K42" s="645" t="s">
        <v>90</v>
      </c>
      <c r="L42" s="846" t="s">
        <v>80</v>
      </c>
      <c r="M42" s="767" t="s">
        <v>56</v>
      </c>
      <c r="N42" s="1529" t="s">
        <v>46</v>
      </c>
      <c r="O42" s="1529" t="s">
        <v>49</v>
      </c>
      <c r="P42" s="1529" t="s">
        <v>30</v>
      </c>
      <c r="Q42" s="1531" t="s">
        <v>55</v>
      </c>
      <c r="R42" s="1515" t="s">
        <v>36</v>
      </c>
      <c r="S42" s="1513">
        <v>44469.77</v>
      </c>
      <c r="T42" s="1513">
        <v>44469.77</v>
      </c>
      <c r="U42" s="1513"/>
      <c r="V42" s="1513"/>
      <c r="W42" s="1513"/>
      <c r="X42" s="1513"/>
      <c r="AA42" s="1513"/>
    </row>
    <row r="43" spans="1:27" s="603" customFormat="1" ht="39.6">
      <c r="A43" s="1516"/>
      <c r="B43" s="1518"/>
      <c r="C43" s="1520"/>
      <c r="D43" s="1518"/>
      <c r="E43" s="1518"/>
      <c r="F43" s="1518"/>
      <c r="G43" s="1522"/>
      <c r="H43" s="1524"/>
      <c r="I43" s="1526"/>
      <c r="J43" s="1528"/>
      <c r="K43" s="646" t="s">
        <v>95</v>
      </c>
      <c r="L43" s="774" t="s">
        <v>81</v>
      </c>
      <c r="M43" s="771" t="s">
        <v>58</v>
      </c>
      <c r="N43" s="1530"/>
      <c r="O43" s="1530"/>
      <c r="P43" s="1530"/>
      <c r="Q43" s="1532"/>
      <c r="R43" s="1516"/>
      <c r="S43" s="1514"/>
      <c r="T43" s="1514"/>
      <c r="U43" s="1514"/>
      <c r="V43" s="1514"/>
      <c r="W43" s="1514"/>
      <c r="X43" s="1514">
        <f>W43</f>
        <v>0</v>
      </c>
      <c r="AA43" s="1514"/>
    </row>
    <row r="44" spans="1:27" s="603" customFormat="1" ht="39.6">
      <c r="A44" s="779" t="s">
        <v>44</v>
      </c>
      <c r="B44" s="599" t="s">
        <v>19</v>
      </c>
      <c r="C44" s="601" t="s">
        <v>54</v>
      </c>
      <c r="D44" s="599" t="s">
        <v>62</v>
      </c>
      <c r="E44" s="599" t="s">
        <v>61</v>
      </c>
      <c r="F44" s="599" t="s">
        <v>75</v>
      </c>
      <c r="G44" s="833">
        <v>39814</v>
      </c>
      <c r="H44" s="600" t="s">
        <v>59</v>
      </c>
      <c r="I44" s="733" t="s">
        <v>60</v>
      </c>
      <c r="J44" s="834">
        <v>38416</v>
      </c>
      <c r="K44" s="600" t="s">
        <v>73</v>
      </c>
      <c r="L44" s="760" t="s">
        <v>78</v>
      </c>
      <c r="M44" s="759" t="s">
        <v>58</v>
      </c>
      <c r="N44" s="759" t="s">
        <v>46</v>
      </c>
      <c r="O44" s="759" t="s">
        <v>49</v>
      </c>
      <c r="P44" s="759" t="s">
        <v>30</v>
      </c>
      <c r="Q44" s="838" t="s">
        <v>55</v>
      </c>
      <c r="R44" s="779" t="s">
        <v>39</v>
      </c>
      <c r="S44" s="835">
        <v>842025.68</v>
      </c>
      <c r="T44" s="835">
        <v>842025.68</v>
      </c>
      <c r="U44" s="835"/>
      <c r="V44" s="835"/>
      <c r="W44" s="835"/>
      <c r="X44" s="835"/>
      <c r="AA44" s="835"/>
    </row>
    <row r="45" spans="1:27" s="603" customFormat="1" ht="39.6">
      <c r="A45" s="779" t="s">
        <v>44</v>
      </c>
      <c r="B45" s="599" t="s">
        <v>19</v>
      </c>
      <c r="C45" s="601" t="s">
        <v>54</v>
      </c>
      <c r="D45" s="599" t="s">
        <v>62</v>
      </c>
      <c r="E45" s="599" t="s">
        <v>61</v>
      </c>
      <c r="F45" s="599" t="s">
        <v>75</v>
      </c>
      <c r="G45" s="833">
        <v>39814</v>
      </c>
      <c r="H45" s="600" t="s">
        <v>59</v>
      </c>
      <c r="I45" s="733" t="s">
        <v>60</v>
      </c>
      <c r="J45" s="834">
        <v>38416</v>
      </c>
      <c r="K45" s="600" t="s">
        <v>73</v>
      </c>
      <c r="L45" s="760" t="s">
        <v>92</v>
      </c>
      <c r="M45" s="759" t="s">
        <v>58</v>
      </c>
      <c r="N45" s="767" t="s">
        <v>46</v>
      </c>
      <c r="O45" s="767" t="s">
        <v>49</v>
      </c>
      <c r="P45" s="767" t="s">
        <v>30</v>
      </c>
      <c r="Q45" s="842" t="s">
        <v>55</v>
      </c>
      <c r="R45" s="779" t="s">
        <v>43</v>
      </c>
      <c r="S45" s="835">
        <v>25000</v>
      </c>
      <c r="T45" s="835">
        <v>25000</v>
      </c>
      <c r="U45" s="835"/>
      <c r="V45" s="835"/>
      <c r="W45" s="835"/>
      <c r="X45" s="835"/>
      <c r="AA45" s="835"/>
    </row>
    <row r="46" spans="1:27" s="603" customFormat="1" ht="52.8">
      <c r="A46" s="1515" t="s">
        <v>44</v>
      </c>
      <c r="B46" s="1517" t="s">
        <v>19</v>
      </c>
      <c r="C46" s="1519" t="s">
        <v>54</v>
      </c>
      <c r="D46" s="1517" t="s">
        <v>62</v>
      </c>
      <c r="E46" s="1517" t="s">
        <v>61</v>
      </c>
      <c r="F46" s="1517" t="s">
        <v>75</v>
      </c>
      <c r="G46" s="1521">
        <v>39814</v>
      </c>
      <c r="H46" s="1523" t="s">
        <v>59</v>
      </c>
      <c r="I46" s="1525" t="s">
        <v>60</v>
      </c>
      <c r="J46" s="1527">
        <v>38416</v>
      </c>
      <c r="K46" s="648" t="s">
        <v>66</v>
      </c>
      <c r="L46" s="837" t="s">
        <v>67</v>
      </c>
      <c r="M46" s="837" t="s">
        <v>57</v>
      </c>
      <c r="N46" s="1529" t="s">
        <v>46</v>
      </c>
      <c r="O46" s="1529" t="s">
        <v>49</v>
      </c>
      <c r="P46" s="1529" t="s">
        <v>31</v>
      </c>
      <c r="Q46" s="1531" t="s">
        <v>53</v>
      </c>
      <c r="R46" s="1515" t="s">
        <v>37</v>
      </c>
      <c r="S46" s="1513">
        <v>5197672.45</v>
      </c>
      <c r="T46" s="1513">
        <v>5197672.45</v>
      </c>
      <c r="U46" s="1513"/>
      <c r="V46" s="1513"/>
      <c r="W46" s="1513"/>
      <c r="X46" s="1513"/>
      <c r="AA46" s="1513"/>
    </row>
    <row r="47" spans="1:27" s="603" customFormat="1" ht="39.6">
      <c r="A47" s="1516"/>
      <c r="B47" s="1518"/>
      <c r="C47" s="1520"/>
      <c r="D47" s="1518"/>
      <c r="E47" s="1518"/>
      <c r="F47" s="1518"/>
      <c r="G47" s="1522"/>
      <c r="H47" s="1524"/>
      <c r="I47" s="1526"/>
      <c r="J47" s="1528"/>
      <c r="K47" s="646" t="s">
        <v>74</v>
      </c>
      <c r="L47" s="771" t="s">
        <v>77</v>
      </c>
      <c r="M47" s="771" t="s">
        <v>68</v>
      </c>
      <c r="N47" s="1530"/>
      <c r="O47" s="1530"/>
      <c r="P47" s="1530"/>
      <c r="Q47" s="1532"/>
      <c r="R47" s="1516"/>
      <c r="S47" s="1514"/>
      <c r="T47" s="1514"/>
      <c r="U47" s="1514"/>
      <c r="V47" s="1514"/>
      <c r="W47" s="1514"/>
      <c r="X47" s="1514">
        <f>W47</f>
        <v>0</v>
      </c>
      <c r="AA47" s="1514"/>
    </row>
    <row r="48" spans="1:27" s="603" customFormat="1" ht="52.8">
      <c r="A48" s="1515" t="s">
        <v>44</v>
      </c>
      <c r="B48" s="1517" t="s">
        <v>19</v>
      </c>
      <c r="C48" s="1519" t="s">
        <v>54</v>
      </c>
      <c r="D48" s="1517" t="s">
        <v>62</v>
      </c>
      <c r="E48" s="1517" t="s">
        <v>61</v>
      </c>
      <c r="F48" s="1517" t="s">
        <v>75</v>
      </c>
      <c r="G48" s="1521">
        <v>39814</v>
      </c>
      <c r="H48" s="1523" t="s">
        <v>59</v>
      </c>
      <c r="I48" s="1525" t="s">
        <v>60</v>
      </c>
      <c r="J48" s="1527">
        <v>38416</v>
      </c>
      <c r="K48" s="648" t="s">
        <v>66</v>
      </c>
      <c r="L48" s="837" t="s">
        <v>67</v>
      </c>
      <c r="M48" s="837" t="s">
        <v>57</v>
      </c>
      <c r="N48" s="1529" t="s">
        <v>46</v>
      </c>
      <c r="O48" s="1529" t="s">
        <v>49</v>
      </c>
      <c r="P48" s="1529" t="s">
        <v>31</v>
      </c>
      <c r="Q48" s="1531" t="s">
        <v>53</v>
      </c>
      <c r="R48" s="1515" t="s">
        <v>36</v>
      </c>
      <c r="S48" s="1513">
        <v>1478371.57</v>
      </c>
      <c r="T48" s="1513">
        <v>1478371.57</v>
      </c>
      <c r="U48" s="1513"/>
      <c r="V48" s="1513"/>
      <c r="W48" s="1513"/>
      <c r="X48" s="1513"/>
      <c r="AA48" s="1513"/>
    </row>
    <row r="49" spans="1:27" s="603" customFormat="1" ht="39.6">
      <c r="A49" s="1516"/>
      <c r="B49" s="1518"/>
      <c r="C49" s="1520"/>
      <c r="D49" s="1518"/>
      <c r="E49" s="1518"/>
      <c r="F49" s="1518"/>
      <c r="G49" s="1522"/>
      <c r="H49" s="1524"/>
      <c r="I49" s="1526"/>
      <c r="J49" s="1528"/>
      <c r="K49" s="646" t="s">
        <v>74</v>
      </c>
      <c r="L49" s="771" t="s">
        <v>77</v>
      </c>
      <c r="M49" s="771" t="s">
        <v>68</v>
      </c>
      <c r="N49" s="1530"/>
      <c r="O49" s="1530"/>
      <c r="P49" s="1530"/>
      <c r="Q49" s="1532"/>
      <c r="R49" s="1516"/>
      <c r="S49" s="1514"/>
      <c r="T49" s="1514"/>
      <c r="U49" s="1514"/>
      <c r="V49" s="1514"/>
      <c r="W49" s="1514"/>
      <c r="X49" s="1514">
        <f>W49</f>
        <v>0</v>
      </c>
      <c r="AA49" s="1514"/>
    </row>
    <row r="50" spans="1:27" s="603" customFormat="1" ht="52.8">
      <c r="A50" s="779" t="s">
        <v>44</v>
      </c>
      <c r="B50" s="599" t="s">
        <v>19</v>
      </c>
      <c r="C50" s="601" t="s">
        <v>54</v>
      </c>
      <c r="D50" s="599" t="s">
        <v>62</v>
      </c>
      <c r="E50" s="599" t="s">
        <v>61</v>
      </c>
      <c r="F50" s="599" t="s">
        <v>75</v>
      </c>
      <c r="G50" s="833">
        <v>39814</v>
      </c>
      <c r="H50" s="600" t="s">
        <v>59</v>
      </c>
      <c r="I50" s="733" t="s">
        <v>60</v>
      </c>
      <c r="J50" s="834">
        <v>38416</v>
      </c>
      <c r="K50" s="600" t="s">
        <v>64</v>
      </c>
      <c r="L50" s="759" t="s">
        <v>63</v>
      </c>
      <c r="M50" s="759" t="s">
        <v>57</v>
      </c>
      <c r="N50" s="759" t="s">
        <v>46</v>
      </c>
      <c r="O50" s="759" t="s">
        <v>48</v>
      </c>
      <c r="P50" s="759" t="s">
        <v>32</v>
      </c>
      <c r="Q50" s="838" t="s">
        <v>52</v>
      </c>
      <c r="R50" s="779" t="s">
        <v>35</v>
      </c>
      <c r="S50" s="835">
        <v>124905</v>
      </c>
      <c r="T50" s="835">
        <v>124905</v>
      </c>
      <c r="U50" s="835"/>
      <c r="V50" s="835"/>
      <c r="W50" s="835"/>
      <c r="X50" s="835"/>
      <c r="AA50" s="835"/>
    </row>
    <row r="51" spans="1:27" s="603" customFormat="1" ht="52.8">
      <c r="A51" s="779" t="s">
        <v>44</v>
      </c>
      <c r="B51" s="599" t="s">
        <v>19</v>
      </c>
      <c r="C51" s="601" t="s">
        <v>54</v>
      </c>
      <c r="D51" s="599" t="s">
        <v>62</v>
      </c>
      <c r="E51" s="599" t="s">
        <v>61</v>
      </c>
      <c r="F51" s="599" t="s">
        <v>75</v>
      </c>
      <c r="G51" s="833">
        <v>39814</v>
      </c>
      <c r="H51" s="600" t="s">
        <v>59</v>
      </c>
      <c r="I51" s="733" t="s">
        <v>60</v>
      </c>
      <c r="J51" s="834">
        <v>38416</v>
      </c>
      <c r="K51" s="600" t="s">
        <v>64</v>
      </c>
      <c r="L51" s="759" t="s">
        <v>63</v>
      </c>
      <c r="M51" s="759" t="s">
        <v>57</v>
      </c>
      <c r="N51" s="759" t="s">
        <v>46</v>
      </c>
      <c r="O51" s="759" t="s">
        <v>48</v>
      </c>
      <c r="P51" s="759" t="s">
        <v>32</v>
      </c>
      <c r="Q51" s="838" t="s">
        <v>52</v>
      </c>
      <c r="R51" s="779" t="s">
        <v>36</v>
      </c>
      <c r="S51" s="835">
        <v>37721.31</v>
      </c>
      <c r="T51" s="835">
        <v>37721.31</v>
      </c>
      <c r="U51" s="835"/>
      <c r="V51" s="835"/>
      <c r="W51" s="835"/>
      <c r="X51" s="835"/>
      <c r="AA51" s="835"/>
    </row>
    <row r="52" spans="1:27" s="603" customFormat="1" ht="39.6">
      <c r="A52" s="779" t="s">
        <v>44</v>
      </c>
      <c r="B52" s="599" t="s">
        <v>19</v>
      </c>
      <c r="C52" s="601" t="s">
        <v>54</v>
      </c>
      <c r="D52" s="599" t="s">
        <v>62</v>
      </c>
      <c r="E52" s="599" t="s">
        <v>61</v>
      </c>
      <c r="F52" s="599" t="s">
        <v>75</v>
      </c>
      <c r="G52" s="833">
        <v>39814</v>
      </c>
      <c r="H52" s="600" t="s">
        <v>59</v>
      </c>
      <c r="I52" s="733" t="s">
        <v>60</v>
      </c>
      <c r="J52" s="834">
        <v>38416</v>
      </c>
      <c r="K52" s="600" t="s">
        <v>73</v>
      </c>
      <c r="L52" s="760" t="s">
        <v>93</v>
      </c>
      <c r="M52" s="759" t="s">
        <v>58</v>
      </c>
      <c r="N52" s="759" t="s">
        <v>46</v>
      </c>
      <c r="O52" s="759" t="s">
        <v>48</v>
      </c>
      <c r="P52" s="759" t="s">
        <v>33</v>
      </c>
      <c r="Q52" s="838" t="s">
        <v>51</v>
      </c>
      <c r="R52" s="779" t="s">
        <v>39</v>
      </c>
      <c r="S52" s="835">
        <v>7090000</v>
      </c>
      <c r="T52" s="835">
        <v>7090000</v>
      </c>
      <c r="U52" s="835"/>
      <c r="V52" s="835"/>
      <c r="W52" s="835"/>
      <c r="X52" s="835"/>
      <c r="AA52" s="835"/>
    </row>
    <row r="53" spans="1:27" s="603" customFormat="1" ht="66">
      <c r="A53" s="779" t="s">
        <v>44</v>
      </c>
      <c r="B53" s="599" t="s">
        <v>19</v>
      </c>
      <c r="C53" s="601" t="s">
        <v>54</v>
      </c>
      <c r="D53" s="599" t="s">
        <v>62</v>
      </c>
      <c r="E53" s="599" t="s">
        <v>61</v>
      </c>
      <c r="F53" s="599" t="s">
        <v>75</v>
      </c>
      <c r="G53" s="833">
        <v>39814</v>
      </c>
      <c r="H53" s="600" t="s">
        <v>59</v>
      </c>
      <c r="I53" s="733" t="s">
        <v>60</v>
      </c>
      <c r="J53" s="834">
        <v>38416</v>
      </c>
      <c r="K53" s="600" t="s">
        <v>73</v>
      </c>
      <c r="L53" s="760" t="s">
        <v>94</v>
      </c>
      <c r="M53" s="759" t="s">
        <v>58</v>
      </c>
      <c r="N53" s="759" t="s">
        <v>46</v>
      </c>
      <c r="O53" s="759" t="s">
        <v>48</v>
      </c>
      <c r="P53" s="759" t="s">
        <v>2193</v>
      </c>
      <c r="Q53" s="838" t="s">
        <v>65</v>
      </c>
      <c r="R53" s="779" t="s">
        <v>39</v>
      </c>
      <c r="S53" s="835"/>
      <c r="T53" s="835"/>
      <c r="U53" s="835">
        <v>0</v>
      </c>
      <c r="V53" s="835">
        <v>500000</v>
      </c>
      <c r="W53" s="835">
        <v>500000</v>
      </c>
      <c r="X53" s="835">
        <f>W53</f>
        <v>500000</v>
      </c>
      <c r="AA53" s="835">
        <v>0</v>
      </c>
    </row>
    <row r="54" spans="1:27" s="603" customFormat="1" ht="66">
      <c r="A54" s="779" t="s">
        <v>44</v>
      </c>
      <c r="B54" s="599" t="s">
        <v>19</v>
      </c>
      <c r="C54" s="601" t="s">
        <v>54</v>
      </c>
      <c r="D54" s="599" t="s">
        <v>62</v>
      </c>
      <c r="E54" s="599" t="s">
        <v>61</v>
      </c>
      <c r="F54" s="599" t="s">
        <v>75</v>
      </c>
      <c r="G54" s="833">
        <v>39814</v>
      </c>
      <c r="H54" s="600" t="s">
        <v>59</v>
      </c>
      <c r="I54" s="733" t="s">
        <v>60</v>
      </c>
      <c r="J54" s="834">
        <v>38416</v>
      </c>
      <c r="K54" s="600" t="s">
        <v>73</v>
      </c>
      <c r="L54" s="760" t="s">
        <v>94</v>
      </c>
      <c r="M54" s="759" t="s">
        <v>58</v>
      </c>
      <c r="N54" s="759" t="s">
        <v>46</v>
      </c>
      <c r="O54" s="759" t="s">
        <v>48</v>
      </c>
      <c r="P54" s="759" t="s">
        <v>34</v>
      </c>
      <c r="Q54" s="838" t="s">
        <v>65</v>
      </c>
      <c r="R54" s="779" t="s">
        <v>39</v>
      </c>
      <c r="S54" s="835">
        <v>300000</v>
      </c>
      <c r="T54" s="835">
        <v>217820</v>
      </c>
      <c r="U54" s="835"/>
      <c r="V54" s="835"/>
      <c r="W54" s="835"/>
      <c r="X54" s="835"/>
      <c r="AA54" s="835"/>
    </row>
    <row r="55" spans="1:27" s="603" customFormat="1" ht="39.6">
      <c r="A55" s="779" t="s">
        <v>44</v>
      </c>
      <c r="B55" s="599" t="s">
        <v>19</v>
      </c>
      <c r="C55" s="601" t="s">
        <v>54</v>
      </c>
      <c r="D55" s="599" t="s">
        <v>62</v>
      </c>
      <c r="E55" s="599" t="s">
        <v>61</v>
      </c>
      <c r="F55" s="599" t="s">
        <v>75</v>
      </c>
      <c r="G55" s="833">
        <v>39814</v>
      </c>
      <c r="H55" s="600" t="s">
        <v>59</v>
      </c>
      <c r="I55" s="733" t="s">
        <v>60</v>
      </c>
      <c r="J55" s="834">
        <v>38416</v>
      </c>
      <c r="K55" s="600" t="s">
        <v>73</v>
      </c>
      <c r="L55" s="760" t="s">
        <v>93</v>
      </c>
      <c r="M55" s="759" t="s">
        <v>58</v>
      </c>
      <c r="N55" s="759" t="s">
        <v>84</v>
      </c>
      <c r="O55" s="759" t="s">
        <v>46</v>
      </c>
      <c r="P55" s="759" t="s">
        <v>85</v>
      </c>
      <c r="Q55" s="838" t="s">
        <v>51</v>
      </c>
      <c r="R55" s="779" t="s">
        <v>39</v>
      </c>
      <c r="S55" s="835"/>
      <c r="T55" s="835"/>
      <c r="U55" s="835">
        <v>5090500</v>
      </c>
      <c r="V55" s="835">
        <v>5900500</v>
      </c>
      <c r="W55" s="835">
        <v>5900500</v>
      </c>
      <c r="X55" s="835">
        <f>W55</f>
        <v>5900500</v>
      </c>
      <c r="AA55" s="835">
        <v>5090500</v>
      </c>
    </row>
    <row r="56" spans="1:27" s="603" customFormat="1" ht="39.6">
      <c r="A56" s="779" t="s">
        <v>44</v>
      </c>
      <c r="B56" s="599" t="s">
        <v>19</v>
      </c>
      <c r="C56" s="601" t="s">
        <v>54</v>
      </c>
      <c r="D56" s="599" t="s">
        <v>62</v>
      </c>
      <c r="E56" s="599" t="s">
        <v>61</v>
      </c>
      <c r="F56" s="599" t="s">
        <v>75</v>
      </c>
      <c r="G56" s="833">
        <v>39814</v>
      </c>
      <c r="H56" s="600" t="s">
        <v>59</v>
      </c>
      <c r="I56" s="733" t="s">
        <v>60</v>
      </c>
      <c r="J56" s="834">
        <v>38416</v>
      </c>
      <c r="K56" s="600" t="s">
        <v>73</v>
      </c>
      <c r="L56" s="760" t="s">
        <v>93</v>
      </c>
      <c r="M56" s="759" t="s">
        <v>58</v>
      </c>
      <c r="N56" s="759" t="s">
        <v>84</v>
      </c>
      <c r="O56" s="759" t="s">
        <v>47</v>
      </c>
      <c r="P56" s="759" t="s">
        <v>85</v>
      </c>
      <c r="Q56" s="838" t="s">
        <v>51</v>
      </c>
      <c r="R56" s="779" t="s">
        <v>39</v>
      </c>
      <c r="S56" s="835"/>
      <c r="T56" s="835"/>
      <c r="U56" s="835">
        <v>2000000</v>
      </c>
      <c r="V56" s="835">
        <v>1190000</v>
      </c>
      <c r="W56" s="835">
        <v>1190000</v>
      </c>
      <c r="X56" s="835">
        <f>W56</f>
        <v>1190000</v>
      </c>
      <c r="AA56" s="835">
        <v>2000000</v>
      </c>
    </row>
    <row r="57" spans="1:27" s="603" customFormat="1" ht="13.2">
      <c r="A57" s="847"/>
      <c r="B57" s="649"/>
      <c r="C57" s="649"/>
      <c r="D57" s="601"/>
      <c r="E57" s="649"/>
      <c r="F57" s="649"/>
      <c r="G57" s="649"/>
      <c r="H57" s="650"/>
      <c r="I57" s="650"/>
      <c r="J57" s="650"/>
      <c r="K57" s="601"/>
      <c r="L57" s="649"/>
      <c r="M57" s="649"/>
      <c r="N57" s="649"/>
      <c r="O57" s="649"/>
      <c r="P57" s="649"/>
      <c r="Q57" s="649" t="s">
        <v>45</v>
      </c>
      <c r="R57" s="848"/>
      <c r="S57" s="849">
        <f t="shared" ref="S57:X57" si="2">SUM(S11:S56)</f>
        <v>64700132.500000015</v>
      </c>
      <c r="T57" s="849">
        <f t="shared" si="2"/>
        <v>64192618.500000015</v>
      </c>
      <c r="U57" s="849">
        <f t="shared" si="2"/>
        <v>53952092.849999994</v>
      </c>
      <c r="V57" s="849">
        <f t="shared" si="2"/>
        <v>54679560</v>
      </c>
      <c r="W57" s="849">
        <f t="shared" si="2"/>
        <v>54679560</v>
      </c>
      <c r="X57" s="849">
        <f t="shared" si="2"/>
        <v>54679560</v>
      </c>
      <c r="AA57" s="849">
        <f t="shared" ref="AA57" si="3">SUM(AA11:AA56)</f>
        <v>53903668.159999996</v>
      </c>
    </row>
    <row r="58" spans="1:27">
      <c r="A58" s="850" t="s">
        <v>96</v>
      </c>
      <c r="B58" s="651"/>
      <c r="C58" s="652"/>
      <c r="D58" s="653"/>
      <c r="E58" s="654"/>
      <c r="F58" s="655"/>
      <c r="G58" s="656"/>
      <c r="H58" s="656"/>
      <c r="I58" s="655"/>
      <c r="J58" s="655"/>
      <c r="K58" s="656"/>
      <c r="L58" s="656"/>
      <c r="M58" s="656"/>
      <c r="N58" s="657"/>
      <c r="O58" s="657"/>
      <c r="P58" s="657"/>
      <c r="Q58" s="658"/>
      <c r="R58" s="657"/>
      <c r="S58" s="659"/>
      <c r="T58" s="659"/>
      <c r="U58" s="659"/>
      <c r="V58" s="659"/>
      <c r="W58" s="659"/>
      <c r="X58" s="659"/>
      <c r="AA58" s="659"/>
    </row>
    <row r="59" spans="1:27" ht="198">
      <c r="A59" s="1035">
        <v>601</v>
      </c>
      <c r="B59" s="1033" t="s">
        <v>96</v>
      </c>
      <c r="C59" s="1042" t="s">
        <v>97</v>
      </c>
      <c r="D59" s="1033" t="s">
        <v>2194</v>
      </c>
      <c r="E59" s="1037" t="s">
        <v>99</v>
      </c>
      <c r="F59" s="227" t="s">
        <v>2195</v>
      </c>
      <c r="G59" s="16">
        <v>39814</v>
      </c>
      <c r="H59" s="225" t="s">
        <v>101</v>
      </c>
      <c r="I59" s="16" t="s">
        <v>2196</v>
      </c>
      <c r="J59" s="16">
        <v>38416</v>
      </c>
      <c r="K59" s="225" t="s">
        <v>103</v>
      </c>
      <c r="L59" s="16" t="s">
        <v>3430</v>
      </c>
      <c r="M59" s="16" t="s">
        <v>3431</v>
      </c>
      <c r="N59" s="1034" t="s">
        <v>46</v>
      </c>
      <c r="O59" s="1034" t="s">
        <v>48</v>
      </c>
      <c r="P59" s="1034" t="s">
        <v>104</v>
      </c>
      <c r="Q59" s="1043" t="s">
        <v>3028</v>
      </c>
      <c r="R59" s="1034" t="s">
        <v>43</v>
      </c>
      <c r="S59" s="1044">
        <v>1220657</v>
      </c>
      <c r="T59" s="1044">
        <v>1220657</v>
      </c>
      <c r="U59" s="1044">
        <v>1343670</v>
      </c>
      <c r="V59" s="1044">
        <v>1329080</v>
      </c>
      <c r="W59" s="1044">
        <v>1329080</v>
      </c>
      <c r="X59" s="1044">
        <v>1329080</v>
      </c>
      <c r="AA59" s="1044">
        <v>1343670</v>
      </c>
    </row>
    <row r="60" spans="1:27" ht="92.4">
      <c r="A60" s="1035">
        <v>601</v>
      </c>
      <c r="B60" s="1033" t="s">
        <v>96</v>
      </c>
      <c r="C60" s="1042" t="s">
        <v>97</v>
      </c>
      <c r="D60" s="1033" t="s">
        <v>98</v>
      </c>
      <c r="E60" s="1037" t="s">
        <v>99</v>
      </c>
      <c r="F60" s="227" t="s">
        <v>2197</v>
      </c>
      <c r="G60" s="16">
        <v>39814</v>
      </c>
      <c r="H60" s="225" t="s">
        <v>101</v>
      </c>
      <c r="I60" s="16" t="s">
        <v>2196</v>
      </c>
      <c r="J60" s="16">
        <v>38416</v>
      </c>
      <c r="K60" s="225" t="s">
        <v>2198</v>
      </c>
      <c r="L60" s="16" t="s">
        <v>2199</v>
      </c>
      <c r="M60" s="16">
        <v>42110</v>
      </c>
      <c r="N60" s="1034" t="s">
        <v>46</v>
      </c>
      <c r="O60" s="1034" t="s">
        <v>48</v>
      </c>
      <c r="P60" s="1034" t="s">
        <v>108</v>
      </c>
      <c r="Q60" s="1043" t="s">
        <v>3029</v>
      </c>
      <c r="R60" s="1034" t="s">
        <v>39</v>
      </c>
      <c r="S60" s="1044">
        <v>532442.99</v>
      </c>
      <c r="T60" s="1044">
        <v>451869</v>
      </c>
      <c r="U60" s="1044">
        <v>216800</v>
      </c>
      <c r="V60" s="1044">
        <v>790000</v>
      </c>
      <c r="W60" s="1044">
        <v>790000</v>
      </c>
      <c r="X60" s="1044">
        <v>790000</v>
      </c>
      <c r="AA60" s="1044">
        <v>216800</v>
      </c>
    </row>
    <row r="61" spans="1:27" ht="145.19999999999999">
      <c r="A61" s="1035">
        <v>601</v>
      </c>
      <c r="B61" s="1033" t="s">
        <v>96</v>
      </c>
      <c r="C61" s="1042" t="s">
        <v>97</v>
      </c>
      <c r="D61" s="1033" t="s">
        <v>2194</v>
      </c>
      <c r="E61" s="1037" t="s">
        <v>99</v>
      </c>
      <c r="F61" s="227" t="s">
        <v>2195</v>
      </c>
      <c r="G61" s="16">
        <v>39814</v>
      </c>
      <c r="H61" s="225" t="s">
        <v>101</v>
      </c>
      <c r="I61" s="16" t="s">
        <v>2196</v>
      </c>
      <c r="J61" s="16">
        <v>38416</v>
      </c>
      <c r="K61" s="225" t="s">
        <v>112</v>
      </c>
      <c r="L61" s="16" t="s">
        <v>3432</v>
      </c>
      <c r="M61" s="16" t="s">
        <v>3433</v>
      </c>
      <c r="N61" s="1034" t="s">
        <v>46</v>
      </c>
      <c r="O61" s="1034" t="s">
        <v>48</v>
      </c>
      <c r="P61" s="1034" t="s">
        <v>113</v>
      </c>
      <c r="Q61" s="1043" t="s">
        <v>3030</v>
      </c>
      <c r="R61" s="1034" t="s">
        <v>39</v>
      </c>
      <c r="S61" s="1044">
        <v>300000</v>
      </c>
      <c r="T61" s="1044">
        <v>100000</v>
      </c>
      <c r="U61" s="1044">
        <v>0</v>
      </c>
      <c r="V61" s="1044">
        <v>450000</v>
      </c>
      <c r="W61" s="1044">
        <v>450000</v>
      </c>
      <c r="X61" s="1044">
        <v>450000</v>
      </c>
      <c r="AA61" s="1044">
        <v>0</v>
      </c>
    </row>
    <row r="62" spans="1:27" ht="105.6">
      <c r="A62" s="678">
        <v>601</v>
      </c>
      <c r="B62" s="674" t="s">
        <v>96</v>
      </c>
      <c r="C62" s="851" t="s">
        <v>97</v>
      </c>
      <c r="D62" s="674" t="s">
        <v>98</v>
      </c>
      <c r="E62" s="679" t="s">
        <v>99</v>
      </c>
      <c r="F62" s="663" t="s">
        <v>2195</v>
      </c>
      <c r="G62" s="675">
        <v>39814</v>
      </c>
      <c r="H62" s="675" t="s">
        <v>101</v>
      </c>
      <c r="I62" s="675" t="s">
        <v>2196</v>
      </c>
      <c r="J62" s="675">
        <v>38416</v>
      </c>
      <c r="K62" s="675" t="s">
        <v>112</v>
      </c>
      <c r="L62" s="675" t="s">
        <v>2235</v>
      </c>
      <c r="M62" s="675" t="s">
        <v>2277</v>
      </c>
      <c r="N62" s="679" t="s">
        <v>46</v>
      </c>
      <c r="O62" s="679" t="s">
        <v>48</v>
      </c>
      <c r="P62" s="679" t="s">
        <v>115</v>
      </c>
      <c r="Q62" s="732" t="s">
        <v>3030</v>
      </c>
      <c r="R62" s="679" t="s">
        <v>39</v>
      </c>
      <c r="S62" s="750">
        <v>100000</v>
      </c>
      <c r="T62" s="750">
        <v>100000</v>
      </c>
      <c r="U62" s="750">
        <v>85000</v>
      </c>
      <c r="V62" s="750">
        <v>76500</v>
      </c>
      <c r="W62" s="750">
        <v>76500</v>
      </c>
      <c r="X62" s="750">
        <v>76500</v>
      </c>
      <c r="AA62" s="750">
        <v>85000</v>
      </c>
    </row>
    <row r="63" spans="1:27" ht="79.2">
      <c r="A63" s="678">
        <v>601</v>
      </c>
      <c r="B63" s="674" t="s">
        <v>96</v>
      </c>
      <c r="C63" s="851" t="s">
        <v>97</v>
      </c>
      <c r="D63" s="674" t="s">
        <v>2194</v>
      </c>
      <c r="E63" s="679" t="s">
        <v>99</v>
      </c>
      <c r="F63" s="663" t="s">
        <v>2195</v>
      </c>
      <c r="G63" s="675">
        <v>39814</v>
      </c>
      <c r="H63" s="675" t="s">
        <v>101</v>
      </c>
      <c r="I63" s="675" t="s">
        <v>2196</v>
      </c>
      <c r="J63" s="675">
        <v>38416</v>
      </c>
      <c r="K63" s="675" t="s">
        <v>182</v>
      </c>
      <c r="L63" s="675" t="s">
        <v>117</v>
      </c>
      <c r="M63" s="675">
        <v>42511</v>
      </c>
      <c r="N63" s="679" t="s">
        <v>46</v>
      </c>
      <c r="O63" s="679" t="s">
        <v>48</v>
      </c>
      <c r="P63" s="679" t="s">
        <v>118</v>
      </c>
      <c r="Q63" s="732" t="s">
        <v>3030</v>
      </c>
      <c r="R63" s="679" t="s">
        <v>39</v>
      </c>
      <c r="S63" s="750">
        <v>0</v>
      </c>
      <c r="T63" s="750">
        <v>0</v>
      </c>
      <c r="U63" s="750">
        <v>0</v>
      </c>
      <c r="V63" s="750">
        <v>76500</v>
      </c>
      <c r="W63" s="750">
        <v>76500</v>
      </c>
      <c r="X63" s="750">
        <v>76500</v>
      </c>
      <c r="AA63" s="750">
        <v>0</v>
      </c>
    </row>
    <row r="64" spans="1:27" ht="105.6">
      <c r="A64" s="678">
        <v>601</v>
      </c>
      <c r="B64" s="674" t="s">
        <v>96</v>
      </c>
      <c r="C64" s="851" t="s">
        <v>97</v>
      </c>
      <c r="D64" s="674" t="s">
        <v>2194</v>
      </c>
      <c r="E64" s="679" t="s">
        <v>99</v>
      </c>
      <c r="F64" s="663" t="s">
        <v>2195</v>
      </c>
      <c r="G64" s="675">
        <v>39814</v>
      </c>
      <c r="H64" s="675" t="s">
        <v>101</v>
      </c>
      <c r="I64" s="675" t="s">
        <v>2196</v>
      </c>
      <c r="J64" s="675">
        <v>38416</v>
      </c>
      <c r="K64" s="675" t="s">
        <v>112</v>
      </c>
      <c r="L64" s="675" t="s">
        <v>3031</v>
      </c>
      <c r="M64" s="675" t="s">
        <v>2277</v>
      </c>
      <c r="N64" s="679" t="s">
        <v>119</v>
      </c>
      <c r="O64" s="679" t="s">
        <v>84</v>
      </c>
      <c r="P64" s="679" t="s">
        <v>120</v>
      </c>
      <c r="Q64" s="732" t="s">
        <v>121</v>
      </c>
      <c r="R64" s="679" t="s">
        <v>39</v>
      </c>
      <c r="S64" s="750">
        <v>62000</v>
      </c>
      <c r="T64" s="750">
        <v>62000</v>
      </c>
      <c r="U64" s="750">
        <v>0</v>
      </c>
      <c r="V64" s="750">
        <v>0</v>
      </c>
      <c r="W64" s="750">
        <v>0</v>
      </c>
      <c r="X64" s="750">
        <v>0</v>
      </c>
      <c r="AA64" s="750">
        <v>0</v>
      </c>
    </row>
    <row r="65" spans="1:27" ht="105.6">
      <c r="A65" s="678">
        <v>601</v>
      </c>
      <c r="B65" s="674" t="s">
        <v>96</v>
      </c>
      <c r="C65" s="851" t="s">
        <v>97</v>
      </c>
      <c r="D65" s="674" t="s">
        <v>2194</v>
      </c>
      <c r="E65" s="679" t="s">
        <v>99</v>
      </c>
      <c r="F65" s="663" t="s">
        <v>2195</v>
      </c>
      <c r="G65" s="675">
        <v>39814</v>
      </c>
      <c r="H65" s="675" t="s">
        <v>101</v>
      </c>
      <c r="I65" s="675" t="s">
        <v>2196</v>
      </c>
      <c r="J65" s="675">
        <v>38416</v>
      </c>
      <c r="K65" s="675" t="s">
        <v>112</v>
      </c>
      <c r="L65" s="675" t="s">
        <v>3031</v>
      </c>
      <c r="M65" s="675" t="s">
        <v>2277</v>
      </c>
      <c r="N65" s="679" t="s">
        <v>119</v>
      </c>
      <c r="O65" s="679" t="s">
        <v>84</v>
      </c>
      <c r="P65" s="679" t="s">
        <v>122</v>
      </c>
      <c r="Q65" s="732" t="s">
        <v>121</v>
      </c>
      <c r="R65" s="679" t="s">
        <v>39</v>
      </c>
      <c r="S65" s="750">
        <v>320000</v>
      </c>
      <c r="T65" s="750">
        <v>320000</v>
      </c>
      <c r="U65" s="750">
        <v>0</v>
      </c>
      <c r="V65" s="750">
        <v>0</v>
      </c>
      <c r="W65" s="750">
        <v>0</v>
      </c>
      <c r="X65" s="750">
        <v>0</v>
      </c>
      <c r="AA65" s="750">
        <v>0</v>
      </c>
    </row>
    <row r="66" spans="1:27" ht="79.2">
      <c r="A66" s="678">
        <v>601</v>
      </c>
      <c r="B66" s="674" t="s">
        <v>96</v>
      </c>
      <c r="C66" s="851" t="s">
        <v>97</v>
      </c>
      <c r="D66" s="674" t="s">
        <v>2194</v>
      </c>
      <c r="E66" s="679" t="s">
        <v>99</v>
      </c>
      <c r="F66" s="663" t="s">
        <v>2195</v>
      </c>
      <c r="G66" s="675">
        <v>39814</v>
      </c>
      <c r="H66" s="675" t="s">
        <v>101</v>
      </c>
      <c r="I66" s="675" t="s">
        <v>2196</v>
      </c>
      <c r="J66" s="675">
        <v>38416</v>
      </c>
      <c r="K66" s="675" t="s">
        <v>182</v>
      </c>
      <c r="L66" s="675" t="s">
        <v>267</v>
      </c>
      <c r="M66" s="675">
        <v>42511</v>
      </c>
      <c r="N66" s="679" t="s">
        <v>119</v>
      </c>
      <c r="O66" s="679" t="s">
        <v>84</v>
      </c>
      <c r="P66" s="679" t="s">
        <v>123</v>
      </c>
      <c r="Q66" s="732" t="s">
        <v>124</v>
      </c>
      <c r="R66" s="679" t="s">
        <v>39</v>
      </c>
      <c r="S66" s="750">
        <v>0</v>
      </c>
      <c r="T66" s="750">
        <v>0</v>
      </c>
      <c r="U66" s="750">
        <v>201600</v>
      </c>
      <c r="V66" s="750">
        <v>1150000</v>
      </c>
      <c r="W66" s="750">
        <v>1150000</v>
      </c>
      <c r="X66" s="750">
        <v>1150000</v>
      </c>
      <c r="AA66" s="750">
        <v>201600</v>
      </c>
    </row>
    <row r="67" spans="1:27" ht="118.8">
      <c r="A67" s="678">
        <v>601</v>
      </c>
      <c r="B67" s="674" t="s">
        <v>96</v>
      </c>
      <c r="C67" s="851" t="s">
        <v>97</v>
      </c>
      <c r="D67" s="674" t="s">
        <v>2194</v>
      </c>
      <c r="E67" s="679" t="s">
        <v>99</v>
      </c>
      <c r="F67" s="663" t="s">
        <v>2202</v>
      </c>
      <c r="G67" s="675">
        <v>39814</v>
      </c>
      <c r="H67" s="675" t="s">
        <v>101</v>
      </c>
      <c r="I67" s="675" t="s">
        <v>2196</v>
      </c>
      <c r="J67" s="675">
        <v>38416</v>
      </c>
      <c r="K67" s="675" t="s">
        <v>112</v>
      </c>
      <c r="L67" s="675" t="s">
        <v>3032</v>
      </c>
      <c r="M67" s="675" t="s">
        <v>2201</v>
      </c>
      <c r="N67" s="679" t="s">
        <v>127</v>
      </c>
      <c r="O67" s="679" t="s">
        <v>46</v>
      </c>
      <c r="P67" s="679" t="s">
        <v>3033</v>
      </c>
      <c r="Q67" s="732" t="s">
        <v>129</v>
      </c>
      <c r="R67" s="679" t="s">
        <v>39</v>
      </c>
      <c r="S67" s="750">
        <v>1903000</v>
      </c>
      <c r="T67" s="750">
        <v>1903000</v>
      </c>
      <c r="U67" s="750">
        <v>2123000</v>
      </c>
      <c r="V67" s="750">
        <v>1911000</v>
      </c>
      <c r="W67" s="750">
        <v>1911000</v>
      </c>
      <c r="X67" s="750">
        <v>1911000</v>
      </c>
      <c r="AA67" s="750">
        <v>2123000</v>
      </c>
    </row>
    <row r="68" spans="1:27" ht="52.8">
      <c r="A68" s="1035">
        <v>601</v>
      </c>
      <c r="B68" s="1033" t="s">
        <v>96</v>
      </c>
      <c r="C68" s="1042" t="s">
        <v>130</v>
      </c>
      <c r="D68" s="1033" t="s">
        <v>131</v>
      </c>
      <c r="E68" s="1037" t="s">
        <v>99</v>
      </c>
      <c r="F68" s="227" t="s">
        <v>2204</v>
      </c>
      <c r="G68" s="16">
        <v>39814</v>
      </c>
      <c r="H68" s="225" t="s">
        <v>101</v>
      </c>
      <c r="I68" s="16" t="s">
        <v>2196</v>
      </c>
      <c r="J68" s="16">
        <v>38416</v>
      </c>
      <c r="K68" s="225" t="s">
        <v>182</v>
      </c>
      <c r="L68" s="16" t="s">
        <v>134</v>
      </c>
      <c r="M68" s="16">
        <v>42511</v>
      </c>
      <c r="N68" s="1034" t="s">
        <v>46</v>
      </c>
      <c r="O68" s="1034" t="s">
        <v>48</v>
      </c>
      <c r="P68" s="1034" t="s">
        <v>135</v>
      </c>
      <c r="Q68" s="1043" t="s">
        <v>136</v>
      </c>
      <c r="R68" s="1034" t="s">
        <v>39</v>
      </c>
      <c r="S68" s="1044">
        <v>0</v>
      </c>
      <c r="T68" s="1044">
        <v>0</v>
      </c>
      <c r="U68" s="1044">
        <v>186000</v>
      </c>
      <c r="V68" s="1044">
        <v>235300</v>
      </c>
      <c r="W68" s="1044">
        <v>185300</v>
      </c>
      <c r="X68" s="1044">
        <v>185300</v>
      </c>
      <c r="AA68" s="1044">
        <v>186000</v>
      </c>
    </row>
    <row r="69" spans="1:27" ht="118.8">
      <c r="A69" s="678">
        <v>601</v>
      </c>
      <c r="B69" s="674" t="s">
        <v>96</v>
      </c>
      <c r="C69" s="851" t="s">
        <v>130</v>
      </c>
      <c r="D69" s="674" t="s">
        <v>2205</v>
      </c>
      <c r="E69" s="679" t="s">
        <v>99</v>
      </c>
      <c r="F69" s="663" t="s">
        <v>2204</v>
      </c>
      <c r="G69" s="675">
        <v>39814</v>
      </c>
      <c r="H69" s="675" t="s">
        <v>101</v>
      </c>
      <c r="I69" s="675" t="s">
        <v>2196</v>
      </c>
      <c r="J69" s="675">
        <v>38416</v>
      </c>
      <c r="K69" s="675" t="s">
        <v>139</v>
      </c>
      <c r="L69" s="675" t="s">
        <v>3034</v>
      </c>
      <c r="M69" s="675" t="s">
        <v>3035</v>
      </c>
      <c r="N69" s="679" t="s">
        <v>46</v>
      </c>
      <c r="O69" s="679" t="s">
        <v>48</v>
      </c>
      <c r="P69" s="679" t="s">
        <v>140</v>
      </c>
      <c r="Q69" s="732" t="s">
        <v>136</v>
      </c>
      <c r="R69" s="679" t="s">
        <v>39</v>
      </c>
      <c r="S69" s="750">
        <v>20000</v>
      </c>
      <c r="T69" s="750">
        <v>20000</v>
      </c>
      <c r="U69" s="750">
        <v>0</v>
      </c>
      <c r="V69" s="750">
        <v>0</v>
      </c>
      <c r="W69" s="750">
        <v>0</v>
      </c>
      <c r="X69" s="750">
        <v>0</v>
      </c>
      <c r="AA69" s="750">
        <v>0</v>
      </c>
    </row>
    <row r="70" spans="1:27" ht="118.8">
      <c r="A70" s="678">
        <v>601</v>
      </c>
      <c r="B70" s="674" t="s">
        <v>96</v>
      </c>
      <c r="C70" s="851" t="s">
        <v>141</v>
      </c>
      <c r="D70" s="674" t="s">
        <v>142</v>
      </c>
      <c r="E70" s="679" t="s">
        <v>99</v>
      </c>
      <c r="F70" s="663" t="s">
        <v>2206</v>
      </c>
      <c r="G70" s="675">
        <v>39814</v>
      </c>
      <c r="H70" s="675" t="s">
        <v>101</v>
      </c>
      <c r="I70" s="675" t="s">
        <v>2196</v>
      </c>
      <c r="J70" s="675">
        <v>38416</v>
      </c>
      <c r="K70" s="675" t="s">
        <v>182</v>
      </c>
      <c r="L70" s="675" t="s">
        <v>2113</v>
      </c>
      <c r="M70" s="675">
        <v>42511</v>
      </c>
      <c r="N70" s="679" t="s">
        <v>46</v>
      </c>
      <c r="O70" s="679" t="s">
        <v>48</v>
      </c>
      <c r="P70" s="679" t="s">
        <v>135</v>
      </c>
      <c r="Q70" s="732" t="s">
        <v>136</v>
      </c>
      <c r="R70" s="679" t="s">
        <v>39</v>
      </c>
      <c r="S70" s="750">
        <v>0</v>
      </c>
      <c r="T70" s="750">
        <v>0</v>
      </c>
      <c r="U70" s="750">
        <v>187000</v>
      </c>
      <c r="V70" s="750">
        <v>151300</v>
      </c>
      <c r="W70" s="750">
        <v>151300</v>
      </c>
      <c r="X70" s="750">
        <v>151300</v>
      </c>
      <c r="AA70" s="750">
        <v>187000</v>
      </c>
    </row>
    <row r="71" spans="1:27" ht="198">
      <c r="A71" s="678">
        <v>601</v>
      </c>
      <c r="B71" s="674" t="s">
        <v>96</v>
      </c>
      <c r="C71" s="851" t="s">
        <v>144</v>
      </c>
      <c r="D71" s="674" t="s">
        <v>145</v>
      </c>
      <c r="E71" s="679" t="s">
        <v>151</v>
      </c>
      <c r="F71" s="675" t="s">
        <v>2207</v>
      </c>
      <c r="G71" s="675" t="s">
        <v>2208</v>
      </c>
      <c r="H71" s="675" t="s">
        <v>147</v>
      </c>
      <c r="I71" s="675" t="s">
        <v>2209</v>
      </c>
      <c r="J71" s="675" t="s">
        <v>2210</v>
      </c>
      <c r="K71" s="675" t="s">
        <v>103</v>
      </c>
      <c r="L71" s="675" t="s">
        <v>3036</v>
      </c>
      <c r="M71" s="675" t="s">
        <v>3037</v>
      </c>
      <c r="N71" s="679" t="s">
        <v>46</v>
      </c>
      <c r="O71" s="679" t="s">
        <v>48</v>
      </c>
      <c r="P71" s="679" t="s">
        <v>148</v>
      </c>
      <c r="Q71" s="732" t="s">
        <v>149</v>
      </c>
      <c r="R71" s="679" t="s">
        <v>615</v>
      </c>
      <c r="S71" s="750">
        <v>125449.03</v>
      </c>
      <c r="T71" s="750">
        <v>125449.03</v>
      </c>
      <c r="U71" s="750">
        <v>125449</v>
      </c>
      <c r="V71" s="750">
        <v>125449</v>
      </c>
      <c r="W71" s="750">
        <v>125449</v>
      </c>
      <c r="X71" s="750">
        <v>125449</v>
      </c>
      <c r="AA71" s="750">
        <v>125449</v>
      </c>
    </row>
    <row r="72" spans="1:27" ht="198">
      <c r="A72" s="678">
        <v>601</v>
      </c>
      <c r="B72" s="674" t="s">
        <v>96</v>
      </c>
      <c r="C72" s="851" t="s">
        <v>144</v>
      </c>
      <c r="D72" s="674" t="s">
        <v>145</v>
      </c>
      <c r="E72" s="679" t="s">
        <v>151</v>
      </c>
      <c r="F72" s="675" t="s">
        <v>2211</v>
      </c>
      <c r="G72" s="675" t="s">
        <v>2212</v>
      </c>
      <c r="H72" s="675" t="s">
        <v>147</v>
      </c>
      <c r="I72" s="675" t="s">
        <v>2209</v>
      </c>
      <c r="J72" s="675" t="s">
        <v>2210</v>
      </c>
      <c r="K72" s="675" t="s">
        <v>103</v>
      </c>
      <c r="L72" s="675" t="s">
        <v>3038</v>
      </c>
      <c r="M72" s="675" t="s">
        <v>3039</v>
      </c>
      <c r="N72" s="679" t="s">
        <v>46</v>
      </c>
      <c r="O72" s="679" t="s">
        <v>48</v>
      </c>
      <c r="P72" s="679" t="s">
        <v>148</v>
      </c>
      <c r="Q72" s="732" t="s">
        <v>149</v>
      </c>
      <c r="R72" s="679" t="s">
        <v>616</v>
      </c>
      <c r="S72" s="750">
        <v>36677.61</v>
      </c>
      <c r="T72" s="750">
        <v>36677.61</v>
      </c>
      <c r="U72" s="750">
        <v>36677</v>
      </c>
      <c r="V72" s="750">
        <v>36677</v>
      </c>
      <c r="W72" s="750">
        <v>36677</v>
      </c>
      <c r="X72" s="750">
        <v>36677</v>
      </c>
      <c r="AA72" s="750">
        <v>36677</v>
      </c>
    </row>
    <row r="73" spans="1:27" ht="198">
      <c r="A73" s="678">
        <v>601</v>
      </c>
      <c r="B73" s="674" t="s">
        <v>96</v>
      </c>
      <c r="C73" s="851" t="s">
        <v>144</v>
      </c>
      <c r="D73" s="674" t="s">
        <v>145</v>
      </c>
      <c r="E73" s="679" t="s">
        <v>151</v>
      </c>
      <c r="F73" s="675" t="s">
        <v>2211</v>
      </c>
      <c r="G73" s="675" t="s">
        <v>2212</v>
      </c>
      <c r="H73" s="675" t="s">
        <v>147</v>
      </c>
      <c r="I73" s="675" t="s">
        <v>2209</v>
      </c>
      <c r="J73" s="675" t="s">
        <v>2210</v>
      </c>
      <c r="K73" s="675" t="s">
        <v>103</v>
      </c>
      <c r="L73" s="675" t="s">
        <v>3040</v>
      </c>
      <c r="M73" s="675" t="s">
        <v>3041</v>
      </c>
      <c r="N73" s="679" t="s">
        <v>46</v>
      </c>
      <c r="O73" s="679" t="s">
        <v>48</v>
      </c>
      <c r="P73" s="679" t="s">
        <v>148</v>
      </c>
      <c r="Q73" s="732" t="s">
        <v>149</v>
      </c>
      <c r="R73" s="679" t="s">
        <v>39</v>
      </c>
      <c r="S73" s="750">
        <v>617136.57999999996</v>
      </c>
      <c r="T73" s="750">
        <v>617136.57999999996</v>
      </c>
      <c r="U73" s="750">
        <v>617137</v>
      </c>
      <c r="V73" s="750">
        <v>617137</v>
      </c>
      <c r="W73" s="750">
        <v>617137</v>
      </c>
      <c r="X73" s="750">
        <v>617137</v>
      </c>
      <c r="AA73" s="750">
        <v>617137</v>
      </c>
    </row>
    <row r="74" spans="1:27" ht="52.8">
      <c r="A74" s="678">
        <v>601</v>
      </c>
      <c r="B74" s="674" t="s">
        <v>96</v>
      </c>
      <c r="C74" s="851" t="s">
        <v>144</v>
      </c>
      <c r="D74" s="674" t="s">
        <v>145</v>
      </c>
      <c r="E74" s="679" t="s">
        <v>152</v>
      </c>
      <c r="F74" s="675" t="s">
        <v>635</v>
      </c>
      <c r="G74" s="675">
        <v>39234</v>
      </c>
      <c r="H74" s="675" t="s">
        <v>154</v>
      </c>
      <c r="I74" s="675" t="s">
        <v>1372</v>
      </c>
      <c r="J74" s="675">
        <v>39442</v>
      </c>
      <c r="K74" s="675" t="s">
        <v>156</v>
      </c>
      <c r="L74" s="675" t="s">
        <v>626</v>
      </c>
      <c r="M74" s="675">
        <v>41920</v>
      </c>
      <c r="N74" s="679" t="s">
        <v>46</v>
      </c>
      <c r="O74" s="679" t="s">
        <v>119</v>
      </c>
      <c r="P74" s="679" t="s">
        <v>157</v>
      </c>
      <c r="Q74" s="732" t="s">
        <v>158</v>
      </c>
      <c r="R74" s="679" t="s">
        <v>35</v>
      </c>
      <c r="S74" s="750">
        <v>125074.27</v>
      </c>
      <c r="T74" s="750">
        <v>125074.27</v>
      </c>
      <c r="U74" s="750">
        <v>102120</v>
      </c>
      <c r="V74" s="750">
        <v>102120</v>
      </c>
      <c r="W74" s="750">
        <v>102120</v>
      </c>
      <c r="X74" s="750">
        <v>102120</v>
      </c>
      <c r="AA74" s="750">
        <v>102120</v>
      </c>
    </row>
    <row r="75" spans="1:27" ht="52.8">
      <c r="A75" s="678">
        <v>601</v>
      </c>
      <c r="B75" s="674" t="s">
        <v>96</v>
      </c>
      <c r="C75" s="851" t="s">
        <v>144</v>
      </c>
      <c r="D75" s="674" t="s">
        <v>145</v>
      </c>
      <c r="E75" s="679" t="s">
        <v>152</v>
      </c>
      <c r="F75" s="675" t="s">
        <v>635</v>
      </c>
      <c r="G75" s="675">
        <v>39234</v>
      </c>
      <c r="H75" s="675" t="s">
        <v>154</v>
      </c>
      <c r="I75" s="675" t="s">
        <v>1372</v>
      </c>
      <c r="J75" s="675">
        <v>39442</v>
      </c>
      <c r="K75" s="675" t="s">
        <v>156</v>
      </c>
      <c r="L75" s="675" t="s">
        <v>626</v>
      </c>
      <c r="M75" s="675">
        <v>41920</v>
      </c>
      <c r="N75" s="679" t="s">
        <v>46</v>
      </c>
      <c r="O75" s="679" t="s">
        <v>119</v>
      </c>
      <c r="P75" s="679" t="s">
        <v>157</v>
      </c>
      <c r="Q75" s="732" t="s">
        <v>158</v>
      </c>
      <c r="R75" s="679" t="s">
        <v>36</v>
      </c>
      <c r="S75" s="750">
        <v>28775.8</v>
      </c>
      <c r="T75" s="750">
        <v>28775.8</v>
      </c>
      <c r="U75" s="750">
        <v>30840.240000000002</v>
      </c>
      <c r="V75" s="750">
        <v>30840.240000000002</v>
      </c>
      <c r="W75" s="750">
        <v>30840.240000000002</v>
      </c>
      <c r="X75" s="750">
        <v>30840.240000000002</v>
      </c>
      <c r="AA75" s="750">
        <v>30840.240000000002</v>
      </c>
    </row>
    <row r="76" spans="1:27" ht="52.8">
      <c r="A76" s="678">
        <v>601</v>
      </c>
      <c r="B76" s="674" t="s">
        <v>96</v>
      </c>
      <c r="C76" s="851" t="s">
        <v>144</v>
      </c>
      <c r="D76" s="674" t="s">
        <v>145</v>
      </c>
      <c r="E76" s="679" t="s">
        <v>152</v>
      </c>
      <c r="F76" s="675" t="s">
        <v>635</v>
      </c>
      <c r="G76" s="675">
        <v>39234</v>
      </c>
      <c r="H76" s="675" t="s">
        <v>154</v>
      </c>
      <c r="I76" s="675" t="s">
        <v>1372</v>
      </c>
      <c r="J76" s="675">
        <v>39442</v>
      </c>
      <c r="K76" s="675" t="s">
        <v>156</v>
      </c>
      <c r="L76" s="675" t="s">
        <v>626</v>
      </c>
      <c r="M76" s="675">
        <v>41920</v>
      </c>
      <c r="N76" s="679" t="s">
        <v>46</v>
      </c>
      <c r="O76" s="679" t="s">
        <v>119</v>
      </c>
      <c r="P76" s="679" t="s">
        <v>157</v>
      </c>
      <c r="Q76" s="732" t="s">
        <v>158</v>
      </c>
      <c r="R76" s="679" t="s">
        <v>39</v>
      </c>
      <c r="S76" s="750">
        <v>89501.03</v>
      </c>
      <c r="T76" s="750">
        <v>89501.03</v>
      </c>
      <c r="U76" s="750">
        <v>100000</v>
      </c>
      <c r="V76" s="750">
        <v>100000</v>
      </c>
      <c r="W76" s="750">
        <v>100000</v>
      </c>
      <c r="X76" s="750">
        <v>100000</v>
      </c>
      <c r="AA76" s="750">
        <v>100000</v>
      </c>
    </row>
    <row r="77" spans="1:27" ht="158.4">
      <c r="A77" s="678">
        <v>601</v>
      </c>
      <c r="B77" s="674" t="s">
        <v>96</v>
      </c>
      <c r="C77" s="851" t="s">
        <v>144</v>
      </c>
      <c r="D77" s="674" t="s">
        <v>145</v>
      </c>
      <c r="E77" s="679" t="s">
        <v>2213</v>
      </c>
      <c r="F77" s="675" t="s">
        <v>3042</v>
      </c>
      <c r="G77" s="675" t="s">
        <v>3043</v>
      </c>
      <c r="H77" s="675" t="s">
        <v>2103</v>
      </c>
      <c r="I77" s="675" t="s">
        <v>3044</v>
      </c>
      <c r="J77" s="675" t="s">
        <v>3045</v>
      </c>
      <c r="K77" s="675" t="s">
        <v>2214</v>
      </c>
      <c r="L77" s="675" t="s">
        <v>3046</v>
      </c>
      <c r="M77" s="675" t="s">
        <v>3047</v>
      </c>
      <c r="N77" s="679" t="s">
        <v>46</v>
      </c>
      <c r="O77" s="679" t="s">
        <v>119</v>
      </c>
      <c r="P77" s="679" t="s">
        <v>161</v>
      </c>
      <c r="Q77" s="732" t="s">
        <v>87</v>
      </c>
      <c r="R77" s="679" t="s">
        <v>37</v>
      </c>
      <c r="S77" s="750">
        <v>2400398.7799999998</v>
      </c>
      <c r="T77" s="750">
        <v>2400398.7799999998</v>
      </c>
      <c r="U77" s="750">
        <v>2503732</v>
      </c>
      <c r="V77" s="750">
        <v>2503732</v>
      </c>
      <c r="W77" s="750">
        <v>2503732</v>
      </c>
      <c r="X77" s="750">
        <v>2503732</v>
      </c>
      <c r="AA77" s="750">
        <v>2503732</v>
      </c>
    </row>
    <row r="78" spans="1:27" ht="171.6">
      <c r="A78" s="678">
        <v>601</v>
      </c>
      <c r="B78" s="674" t="s">
        <v>96</v>
      </c>
      <c r="C78" s="851" t="s">
        <v>144</v>
      </c>
      <c r="D78" s="674" t="s">
        <v>145</v>
      </c>
      <c r="E78" s="679" t="s">
        <v>2213</v>
      </c>
      <c r="F78" s="675" t="s">
        <v>3048</v>
      </c>
      <c r="G78" s="675" t="s">
        <v>3049</v>
      </c>
      <c r="H78" s="675" t="s">
        <v>2103</v>
      </c>
      <c r="I78" s="675" t="s">
        <v>3050</v>
      </c>
      <c r="J78" s="675" t="s">
        <v>3051</v>
      </c>
      <c r="K78" s="675" t="s">
        <v>2214</v>
      </c>
      <c r="L78" s="675" t="s">
        <v>3052</v>
      </c>
      <c r="M78" s="675" t="s">
        <v>3053</v>
      </c>
      <c r="N78" s="679" t="s">
        <v>46</v>
      </c>
      <c r="O78" s="679" t="s">
        <v>119</v>
      </c>
      <c r="P78" s="679" t="s">
        <v>161</v>
      </c>
      <c r="Q78" s="732" t="s">
        <v>87</v>
      </c>
      <c r="R78" s="679" t="s">
        <v>36</v>
      </c>
      <c r="S78" s="750">
        <v>689257.03</v>
      </c>
      <c r="T78" s="750">
        <v>689257.03</v>
      </c>
      <c r="U78" s="750">
        <v>756127.06</v>
      </c>
      <c r="V78" s="750">
        <v>756127.06</v>
      </c>
      <c r="W78" s="750">
        <v>756127.06</v>
      </c>
      <c r="X78" s="750">
        <v>756127.06</v>
      </c>
      <c r="AA78" s="750">
        <v>756127.06</v>
      </c>
    </row>
    <row r="79" spans="1:27" ht="184.8">
      <c r="A79" s="1035">
        <v>601</v>
      </c>
      <c r="B79" s="1033" t="s">
        <v>96</v>
      </c>
      <c r="C79" s="1042" t="s">
        <v>162</v>
      </c>
      <c r="D79" s="1033" t="s">
        <v>163</v>
      </c>
      <c r="E79" s="1037" t="s">
        <v>99</v>
      </c>
      <c r="F79" s="16" t="s">
        <v>2215</v>
      </c>
      <c r="G79" s="16">
        <v>39814</v>
      </c>
      <c r="H79" s="225" t="s">
        <v>165</v>
      </c>
      <c r="I79" s="16" t="s">
        <v>2216</v>
      </c>
      <c r="J79" s="16">
        <v>39739</v>
      </c>
      <c r="K79" s="225" t="s">
        <v>103</v>
      </c>
      <c r="L79" s="16" t="s">
        <v>3434</v>
      </c>
      <c r="M79" s="16" t="s">
        <v>3435</v>
      </c>
      <c r="N79" s="1034" t="s">
        <v>119</v>
      </c>
      <c r="O79" s="1034" t="s">
        <v>84</v>
      </c>
      <c r="P79" s="1034" t="s">
        <v>167</v>
      </c>
      <c r="Q79" s="1043" t="s">
        <v>3056</v>
      </c>
      <c r="R79" s="1034" t="s">
        <v>39</v>
      </c>
      <c r="S79" s="1044">
        <v>1550750.68</v>
      </c>
      <c r="T79" s="1044">
        <v>1550750.68</v>
      </c>
      <c r="U79" s="1044">
        <v>4737.7</v>
      </c>
      <c r="V79" s="1044">
        <v>150000</v>
      </c>
      <c r="W79" s="1044">
        <v>150000</v>
      </c>
      <c r="X79" s="1044">
        <v>150000</v>
      </c>
      <c r="AA79" s="1044">
        <v>4737.7</v>
      </c>
    </row>
    <row r="80" spans="1:27" ht="118.8">
      <c r="A80" s="678">
        <v>601</v>
      </c>
      <c r="B80" s="674" t="s">
        <v>96</v>
      </c>
      <c r="C80" s="851" t="s">
        <v>162</v>
      </c>
      <c r="D80" s="674" t="s">
        <v>163</v>
      </c>
      <c r="E80" s="679" t="s">
        <v>99</v>
      </c>
      <c r="F80" s="675" t="s">
        <v>2215</v>
      </c>
      <c r="G80" s="675">
        <v>39814</v>
      </c>
      <c r="H80" s="675" t="s">
        <v>165</v>
      </c>
      <c r="I80" s="675" t="s">
        <v>2216</v>
      </c>
      <c r="J80" s="675">
        <v>39739</v>
      </c>
      <c r="K80" s="675" t="s">
        <v>103</v>
      </c>
      <c r="L80" s="675" t="s">
        <v>3054</v>
      </c>
      <c r="M80" s="675" t="s">
        <v>3055</v>
      </c>
      <c r="N80" s="679" t="s">
        <v>119</v>
      </c>
      <c r="O80" s="679" t="s">
        <v>84</v>
      </c>
      <c r="P80" s="679" t="s">
        <v>167</v>
      </c>
      <c r="Q80" s="732" t="s">
        <v>3056</v>
      </c>
      <c r="R80" s="679" t="s">
        <v>3057</v>
      </c>
      <c r="S80" s="750">
        <v>0</v>
      </c>
      <c r="T80" s="750">
        <v>0</v>
      </c>
      <c r="U80" s="750">
        <v>0</v>
      </c>
      <c r="V80" s="750">
        <v>2400000</v>
      </c>
      <c r="W80" s="750">
        <v>2400000</v>
      </c>
      <c r="X80" s="750">
        <v>2400000</v>
      </c>
      <c r="AA80" s="750">
        <v>0</v>
      </c>
    </row>
    <row r="81" spans="1:27" ht="118.8">
      <c r="A81" s="678">
        <v>601</v>
      </c>
      <c r="B81" s="674" t="s">
        <v>96</v>
      </c>
      <c r="C81" s="851" t="s">
        <v>162</v>
      </c>
      <c r="D81" s="674" t="s">
        <v>163</v>
      </c>
      <c r="E81" s="679" t="s">
        <v>99</v>
      </c>
      <c r="F81" s="675" t="s">
        <v>2215</v>
      </c>
      <c r="G81" s="675">
        <v>39814</v>
      </c>
      <c r="H81" s="675" t="s">
        <v>165</v>
      </c>
      <c r="I81" s="675" t="s">
        <v>2216</v>
      </c>
      <c r="J81" s="675">
        <v>39739</v>
      </c>
      <c r="K81" s="675" t="s">
        <v>103</v>
      </c>
      <c r="L81" s="675" t="s">
        <v>3054</v>
      </c>
      <c r="M81" s="675" t="s">
        <v>3055</v>
      </c>
      <c r="N81" s="679" t="s">
        <v>119</v>
      </c>
      <c r="O81" s="679" t="s">
        <v>84</v>
      </c>
      <c r="P81" s="679" t="s">
        <v>169</v>
      </c>
      <c r="Q81" s="732" t="s">
        <v>3056</v>
      </c>
      <c r="R81" s="679" t="s">
        <v>39</v>
      </c>
      <c r="S81" s="750">
        <v>385500</v>
      </c>
      <c r="T81" s="750">
        <v>385500</v>
      </c>
      <c r="U81" s="750">
        <v>418150</v>
      </c>
      <c r="V81" s="750">
        <v>660000</v>
      </c>
      <c r="W81" s="750">
        <v>660000</v>
      </c>
      <c r="X81" s="750">
        <v>660000</v>
      </c>
      <c r="AA81" s="750">
        <v>418150</v>
      </c>
    </row>
    <row r="82" spans="1:27" ht="92.4">
      <c r="A82" s="678">
        <v>601</v>
      </c>
      <c r="B82" s="674" t="s">
        <v>96</v>
      </c>
      <c r="C82" s="851" t="s">
        <v>162</v>
      </c>
      <c r="D82" s="674" t="s">
        <v>163</v>
      </c>
      <c r="E82" s="679" t="s">
        <v>99</v>
      </c>
      <c r="F82" s="675" t="s">
        <v>2215</v>
      </c>
      <c r="G82" s="675">
        <v>39814</v>
      </c>
      <c r="H82" s="675" t="s">
        <v>165</v>
      </c>
      <c r="I82" s="675" t="s">
        <v>2216</v>
      </c>
      <c r="J82" s="675">
        <v>39739</v>
      </c>
      <c r="K82" s="675" t="s">
        <v>2217</v>
      </c>
      <c r="L82" s="675" t="s">
        <v>2219</v>
      </c>
      <c r="M82" s="675" t="s">
        <v>2218</v>
      </c>
      <c r="N82" s="679" t="s">
        <v>119</v>
      </c>
      <c r="O82" s="679" t="s">
        <v>84</v>
      </c>
      <c r="P82" s="679" t="s">
        <v>171</v>
      </c>
      <c r="Q82" s="732" t="s">
        <v>172</v>
      </c>
      <c r="R82" s="679" t="s">
        <v>173</v>
      </c>
      <c r="S82" s="750">
        <v>2165000</v>
      </c>
      <c r="T82" s="750">
        <v>2165000</v>
      </c>
      <c r="U82" s="750">
        <v>0</v>
      </c>
      <c r="V82" s="750">
        <v>0</v>
      </c>
      <c r="W82" s="750">
        <v>0</v>
      </c>
      <c r="X82" s="750">
        <v>0</v>
      </c>
      <c r="AA82" s="750">
        <v>0</v>
      </c>
    </row>
    <row r="83" spans="1:27" ht="92.4">
      <c r="A83" s="678">
        <v>601</v>
      </c>
      <c r="B83" s="674" t="s">
        <v>96</v>
      </c>
      <c r="C83" s="851" t="s">
        <v>162</v>
      </c>
      <c r="D83" s="674" t="s">
        <v>163</v>
      </c>
      <c r="E83" s="679" t="s">
        <v>99</v>
      </c>
      <c r="F83" s="675" t="s">
        <v>2215</v>
      </c>
      <c r="G83" s="675">
        <v>39814</v>
      </c>
      <c r="H83" s="675" t="s">
        <v>165</v>
      </c>
      <c r="I83" s="675" t="s">
        <v>2216</v>
      </c>
      <c r="J83" s="675">
        <v>39739</v>
      </c>
      <c r="K83" s="675" t="s">
        <v>3058</v>
      </c>
      <c r="L83" s="675" t="s">
        <v>2219</v>
      </c>
      <c r="M83" s="675" t="s">
        <v>3059</v>
      </c>
      <c r="N83" s="679" t="s">
        <v>119</v>
      </c>
      <c r="O83" s="679" t="s">
        <v>84</v>
      </c>
      <c r="P83" s="679" t="s">
        <v>171</v>
      </c>
      <c r="Q83" s="732" t="s">
        <v>172</v>
      </c>
      <c r="R83" s="679" t="s">
        <v>173</v>
      </c>
      <c r="S83" s="750">
        <v>2700000</v>
      </c>
      <c r="T83" s="750">
        <v>2700000</v>
      </c>
      <c r="U83" s="750">
        <v>0</v>
      </c>
      <c r="V83" s="750">
        <v>0</v>
      </c>
      <c r="W83" s="750">
        <v>0</v>
      </c>
      <c r="X83" s="750">
        <v>0</v>
      </c>
      <c r="AA83" s="750">
        <v>0</v>
      </c>
    </row>
    <row r="84" spans="1:27" ht="118.8">
      <c r="A84" s="678">
        <v>601</v>
      </c>
      <c r="B84" s="674" t="s">
        <v>96</v>
      </c>
      <c r="C84" s="851" t="s">
        <v>162</v>
      </c>
      <c r="D84" s="674" t="s">
        <v>163</v>
      </c>
      <c r="E84" s="679" t="s">
        <v>99</v>
      </c>
      <c r="F84" s="675" t="s">
        <v>2215</v>
      </c>
      <c r="G84" s="675">
        <v>39814</v>
      </c>
      <c r="H84" s="675" t="s">
        <v>165</v>
      </c>
      <c r="I84" s="675" t="s">
        <v>2216</v>
      </c>
      <c r="J84" s="675">
        <v>39739</v>
      </c>
      <c r="K84" s="675" t="s">
        <v>2220</v>
      </c>
      <c r="L84" s="675" t="s">
        <v>2221</v>
      </c>
      <c r="M84" s="675" t="s">
        <v>2222</v>
      </c>
      <c r="N84" s="679" t="s">
        <v>119</v>
      </c>
      <c r="O84" s="679" t="s">
        <v>84</v>
      </c>
      <c r="P84" s="679" t="s">
        <v>171</v>
      </c>
      <c r="Q84" s="732" t="s">
        <v>172</v>
      </c>
      <c r="R84" s="679" t="s">
        <v>508</v>
      </c>
      <c r="S84" s="750">
        <v>0</v>
      </c>
      <c r="T84" s="750">
        <v>0</v>
      </c>
      <c r="U84" s="750">
        <v>2000000</v>
      </c>
      <c r="V84" s="750">
        <v>3000000</v>
      </c>
      <c r="W84" s="750">
        <v>3000000</v>
      </c>
      <c r="X84" s="750">
        <v>3000000</v>
      </c>
      <c r="AA84" s="750">
        <v>2000000</v>
      </c>
    </row>
    <row r="85" spans="1:27" ht="92.4">
      <c r="A85" s="678">
        <v>601</v>
      </c>
      <c r="B85" s="674" t="s">
        <v>96</v>
      </c>
      <c r="C85" s="851" t="s">
        <v>162</v>
      </c>
      <c r="D85" s="674" t="s">
        <v>163</v>
      </c>
      <c r="E85" s="679" t="s">
        <v>99</v>
      </c>
      <c r="F85" s="675" t="s">
        <v>2215</v>
      </c>
      <c r="G85" s="675">
        <v>39814</v>
      </c>
      <c r="H85" s="675" t="s">
        <v>165</v>
      </c>
      <c r="I85" s="675" t="s">
        <v>2216</v>
      </c>
      <c r="J85" s="675">
        <v>39739</v>
      </c>
      <c r="K85" s="675" t="s">
        <v>3060</v>
      </c>
      <c r="L85" s="675" t="s">
        <v>3061</v>
      </c>
      <c r="M85" s="675" t="s">
        <v>3062</v>
      </c>
      <c r="N85" s="679" t="s">
        <v>119</v>
      </c>
      <c r="O85" s="679" t="s">
        <v>84</v>
      </c>
      <c r="P85" s="679" t="s">
        <v>171</v>
      </c>
      <c r="Q85" s="732" t="s">
        <v>172</v>
      </c>
      <c r="R85" s="679" t="s">
        <v>2223</v>
      </c>
      <c r="S85" s="750">
        <v>0</v>
      </c>
      <c r="T85" s="750">
        <v>0</v>
      </c>
      <c r="U85" s="750">
        <v>3000000</v>
      </c>
      <c r="V85" s="750">
        <v>2000000</v>
      </c>
      <c r="W85" s="750">
        <v>2000000</v>
      </c>
      <c r="X85" s="750">
        <v>2000000</v>
      </c>
      <c r="AA85" s="750">
        <v>3000000</v>
      </c>
    </row>
    <row r="86" spans="1:27" ht="198">
      <c r="A86" s="678">
        <v>601</v>
      </c>
      <c r="B86" s="674" t="s">
        <v>96</v>
      </c>
      <c r="C86" s="851" t="s">
        <v>174</v>
      </c>
      <c r="D86" s="674" t="s">
        <v>175</v>
      </c>
      <c r="E86" s="679" t="s">
        <v>99</v>
      </c>
      <c r="F86" s="675" t="s">
        <v>2224</v>
      </c>
      <c r="G86" s="675">
        <v>39814</v>
      </c>
      <c r="H86" s="675" t="s">
        <v>101</v>
      </c>
      <c r="I86" s="675" t="s">
        <v>177</v>
      </c>
      <c r="J86" s="675">
        <v>38416</v>
      </c>
      <c r="K86" s="675" t="s">
        <v>2225</v>
      </c>
      <c r="L86" s="675" t="s">
        <v>2226</v>
      </c>
      <c r="M86" s="675" t="s">
        <v>2227</v>
      </c>
      <c r="N86" s="679" t="s">
        <v>46</v>
      </c>
      <c r="O86" s="679" t="s">
        <v>48</v>
      </c>
      <c r="P86" s="679" t="s">
        <v>179</v>
      </c>
      <c r="Q86" s="731" t="s">
        <v>180</v>
      </c>
      <c r="R86" s="679" t="s">
        <v>181</v>
      </c>
      <c r="S86" s="750">
        <v>1792500</v>
      </c>
      <c r="T86" s="750">
        <v>1792500</v>
      </c>
      <c r="U86" s="750">
        <v>0</v>
      </c>
      <c r="V86" s="750">
        <v>0</v>
      </c>
      <c r="W86" s="750">
        <v>0</v>
      </c>
      <c r="X86" s="750">
        <v>0</v>
      </c>
      <c r="AA86" s="750">
        <v>0</v>
      </c>
    </row>
    <row r="87" spans="1:27" ht="171.6">
      <c r="A87" s="678">
        <v>601</v>
      </c>
      <c r="B87" s="674" t="s">
        <v>96</v>
      </c>
      <c r="C87" s="851" t="s">
        <v>174</v>
      </c>
      <c r="D87" s="674" t="s">
        <v>175</v>
      </c>
      <c r="E87" s="679" t="s">
        <v>99</v>
      </c>
      <c r="F87" s="675" t="s">
        <v>2224</v>
      </c>
      <c r="G87" s="675">
        <v>39814</v>
      </c>
      <c r="H87" s="675" t="s">
        <v>101</v>
      </c>
      <c r="I87" s="675" t="s">
        <v>177</v>
      </c>
      <c r="J87" s="675">
        <v>38416</v>
      </c>
      <c r="K87" s="675" t="s">
        <v>2225</v>
      </c>
      <c r="L87" s="675" t="s">
        <v>2228</v>
      </c>
      <c r="M87" s="675" t="s">
        <v>2229</v>
      </c>
      <c r="N87" s="679" t="s">
        <v>46</v>
      </c>
      <c r="O87" s="679" t="s">
        <v>48</v>
      </c>
      <c r="P87" s="679" t="s">
        <v>179</v>
      </c>
      <c r="Q87" s="731" t="s">
        <v>180</v>
      </c>
      <c r="R87" s="679" t="s">
        <v>2230</v>
      </c>
      <c r="S87" s="750">
        <v>0</v>
      </c>
      <c r="T87" s="750">
        <v>0</v>
      </c>
      <c r="U87" s="750">
        <v>2292500</v>
      </c>
      <c r="V87" s="750">
        <v>2292500</v>
      </c>
      <c r="W87" s="750">
        <v>2292500</v>
      </c>
      <c r="X87" s="750">
        <v>2292500</v>
      </c>
      <c r="AA87" s="750">
        <v>2292500</v>
      </c>
    </row>
    <row r="88" spans="1:27" ht="66">
      <c r="A88" s="678">
        <v>601</v>
      </c>
      <c r="B88" s="674" t="s">
        <v>96</v>
      </c>
      <c r="C88" s="851" t="s">
        <v>174</v>
      </c>
      <c r="D88" s="674" t="s">
        <v>175</v>
      </c>
      <c r="E88" s="679" t="s">
        <v>99</v>
      </c>
      <c r="F88" s="675" t="s">
        <v>2224</v>
      </c>
      <c r="G88" s="675">
        <v>39814</v>
      </c>
      <c r="H88" s="675" t="s">
        <v>101</v>
      </c>
      <c r="I88" s="675" t="s">
        <v>177</v>
      </c>
      <c r="J88" s="675">
        <v>38416</v>
      </c>
      <c r="K88" s="675" t="s">
        <v>182</v>
      </c>
      <c r="L88" s="675" t="s">
        <v>183</v>
      </c>
      <c r="M88" s="675">
        <v>42511</v>
      </c>
      <c r="N88" s="679" t="s">
        <v>46</v>
      </c>
      <c r="O88" s="679" t="s">
        <v>48</v>
      </c>
      <c r="P88" s="679" t="s">
        <v>184</v>
      </c>
      <c r="Q88" s="731" t="s">
        <v>3063</v>
      </c>
      <c r="R88" s="679" t="s">
        <v>186</v>
      </c>
      <c r="S88" s="750">
        <v>328000</v>
      </c>
      <c r="T88" s="750">
        <v>328000</v>
      </c>
      <c r="U88" s="750">
        <v>0</v>
      </c>
      <c r="V88" s="750">
        <v>0</v>
      </c>
      <c r="W88" s="750">
        <v>0</v>
      </c>
      <c r="X88" s="750">
        <v>0</v>
      </c>
      <c r="AA88" s="750">
        <v>0</v>
      </c>
    </row>
    <row r="89" spans="1:27" ht="66">
      <c r="A89" s="678">
        <v>601</v>
      </c>
      <c r="B89" s="674" t="s">
        <v>96</v>
      </c>
      <c r="C89" s="851" t="s">
        <v>174</v>
      </c>
      <c r="D89" s="674" t="s">
        <v>175</v>
      </c>
      <c r="E89" s="679" t="s">
        <v>99</v>
      </c>
      <c r="F89" s="675" t="s">
        <v>2224</v>
      </c>
      <c r="G89" s="675">
        <v>39814</v>
      </c>
      <c r="H89" s="675" t="s">
        <v>101</v>
      </c>
      <c r="I89" s="675" t="s">
        <v>177</v>
      </c>
      <c r="J89" s="675">
        <v>38416</v>
      </c>
      <c r="K89" s="675" t="s">
        <v>182</v>
      </c>
      <c r="L89" s="675" t="s">
        <v>183</v>
      </c>
      <c r="M89" s="675">
        <v>42511</v>
      </c>
      <c r="N89" s="679" t="s">
        <v>46</v>
      </c>
      <c r="O89" s="679" t="s">
        <v>48</v>
      </c>
      <c r="P89" s="679" t="s">
        <v>184</v>
      </c>
      <c r="Q89" s="731" t="s">
        <v>3063</v>
      </c>
      <c r="R89" s="679" t="s">
        <v>911</v>
      </c>
      <c r="S89" s="750">
        <v>0</v>
      </c>
      <c r="T89" s="750">
        <v>0</v>
      </c>
      <c r="U89" s="750">
        <v>278800</v>
      </c>
      <c r="V89" s="750">
        <v>250920</v>
      </c>
      <c r="W89" s="750">
        <v>250920</v>
      </c>
      <c r="X89" s="750">
        <v>250920</v>
      </c>
      <c r="AA89" s="750">
        <v>278800</v>
      </c>
    </row>
    <row r="90" spans="1:27" ht="105.6">
      <c r="A90" s="678">
        <v>601</v>
      </c>
      <c r="B90" s="674" t="s">
        <v>96</v>
      </c>
      <c r="C90" s="851" t="s">
        <v>187</v>
      </c>
      <c r="D90" s="674" t="s">
        <v>188</v>
      </c>
      <c r="E90" s="679" t="s">
        <v>189</v>
      </c>
      <c r="F90" s="675" t="s">
        <v>2231</v>
      </c>
      <c r="G90" s="675">
        <v>39807</v>
      </c>
      <c r="H90" s="675" t="s">
        <v>191</v>
      </c>
      <c r="I90" s="675" t="s">
        <v>2232</v>
      </c>
      <c r="J90" s="675">
        <v>39940</v>
      </c>
      <c r="K90" s="675" t="s">
        <v>193</v>
      </c>
      <c r="L90" s="675" t="s">
        <v>2233</v>
      </c>
      <c r="M90" s="675" t="s">
        <v>2234</v>
      </c>
      <c r="N90" s="679" t="s">
        <v>46</v>
      </c>
      <c r="O90" s="679" t="s">
        <v>48</v>
      </c>
      <c r="P90" s="679" t="s">
        <v>194</v>
      </c>
      <c r="Q90" s="731" t="s">
        <v>195</v>
      </c>
      <c r="R90" s="679" t="s">
        <v>39</v>
      </c>
      <c r="S90" s="750">
        <v>100000</v>
      </c>
      <c r="T90" s="750">
        <v>100000</v>
      </c>
      <c r="U90" s="750">
        <v>145000</v>
      </c>
      <c r="V90" s="750">
        <v>100000</v>
      </c>
      <c r="W90" s="750">
        <v>100000</v>
      </c>
      <c r="X90" s="750">
        <v>100000</v>
      </c>
      <c r="AA90" s="750">
        <v>145000</v>
      </c>
    </row>
    <row r="91" spans="1:27" ht="105.6">
      <c r="A91" s="678">
        <v>601</v>
      </c>
      <c r="B91" s="674" t="s">
        <v>96</v>
      </c>
      <c r="C91" s="851" t="s">
        <v>187</v>
      </c>
      <c r="D91" s="674" t="s">
        <v>188</v>
      </c>
      <c r="E91" s="679" t="s">
        <v>189</v>
      </c>
      <c r="F91" s="675" t="s">
        <v>2231</v>
      </c>
      <c r="G91" s="675">
        <v>39807</v>
      </c>
      <c r="H91" s="675" t="s">
        <v>191</v>
      </c>
      <c r="I91" s="675" t="s">
        <v>2232</v>
      </c>
      <c r="J91" s="675">
        <v>39940</v>
      </c>
      <c r="K91" s="675" t="s">
        <v>193</v>
      </c>
      <c r="L91" s="675" t="s">
        <v>2233</v>
      </c>
      <c r="M91" s="675" t="s">
        <v>2234</v>
      </c>
      <c r="N91" s="679" t="s">
        <v>46</v>
      </c>
      <c r="O91" s="679" t="s">
        <v>48</v>
      </c>
      <c r="P91" s="679" t="s">
        <v>196</v>
      </c>
      <c r="Q91" s="731" t="s">
        <v>195</v>
      </c>
      <c r="R91" s="679" t="s">
        <v>39</v>
      </c>
      <c r="S91" s="750">
        <v>39400</v>
      </c>
      <c r="T91" s="750">
        <v>39400</v>
      </c>
      <c r="U91" s="750">
        <v>0</v>
      </c>
      <c r="V91" s="750">
        <v>0</v>
      </c>
      <c r="W91" s="750">
        <v>0</v>
      </c>
      <c r="X91" s="750">
        <v>0</v>
      </c>
      <c r="AA91" s="750">
        <v>0</v>
      </c>
    </row>
    <row r="92" spans="1:27" ht="158.4">
      <c r="A92" s="1035">
        <v>601</v>
      </c>
      <c r="B92" s="1033" t="s">
        <v>96</v>
      </c>
      <c r="C92" s="1042" t="s">
        <v>54</v>
      </c>
      <c r="D92" s="1033" t="s">
        <v>197</v>
      </c>
      <c r="E92" s="1037" t="s">
        <v>99</v>
      </c>
      <c r="F92" s="16" t="s">
        <v>198</v>
      </c>
      <c r="G92" s="16">
        <v>39814</v>
      </c>
      <c r="H92" s="225" t="s">
        <v>111</v>
      </c>
      <c r="I92" s="16" t="s">
        <v>177</v>
      </c>
      <c r="J92" s="16">
        <v>38416</v>
      </c>
      <c r="K92" s="225" t="s">
        <v>193</v>
      </c>
      <c r="L92" s="16" t="s">
        <v>3436</v>
      </c>
      <c r="M92" s="16" t="s">
        <v>3437</v>
      </c>
      <c r="N92" s="1034" t="s">
        <v>46</v>
      </c>
      <c r="O92" s="1034" t="s">
        <v>48</v>
      </c>
      <c r="P92" s="1034" t="s">
        <v>199</v>
      </c>
      <c r="Q92" s="1045" t="s">
        <v>200</v>
      </c>
      <c r="R92" s="1034" t="s">
        <v>438</v>
      </c>
      <c r="S92" s="1044">
        <v>596133.5</v>
      </c>
      <c r="T92" s="1044">
        <v>596133.5</v>
      </c>
      <c r="U92" s="1044">
        <v>647590.57999999996</v>
      </c>
      <c r="V92" s="1044">
        <v>200000</v>
      </c>
      <c r="W92" s="1044">
        <v>200000</v>
      </c>
      <c r="X92" s="1044">
        <v>200000</v>
      </c>
      <c r="AA92" s="1044">
        <v>647590.57999999996</v>
      </c>
    </row>
    <row r="93" spans="1:27" ht="145.19999999999999">
      <c r="A93" s="1035">
        <v>601</v>
      </c>
      <c r="B93" s="1033" t="s">
        <v>96</v>
      </c>
      <c r="C93" s="1042" t="s">
        <v>54</v>
      </c>
      <c r="D93" s="1033" t="s">
        <v>197</v>
      </c>
      <c r="E93" s="1037" t="s">
        <v>99</v>
      </c>
      <c r="F93" s="16" t="s">
        <v>198</v>
      </c>
      <c r="G93" s="16">
        <v>39814</v>
      </c>
      <c r="H93" s="225" t="s">
        <v>111</v>
      </c>
      <c r="I93" s="16" t="s">
        <v>177</v>
      </c>
      <c r="J93" s="16">
        <v>38416</v>
      </c>
      <c r="K93" s="225" t="s">
        <v>193</v>
      </c>
      <c r="L93" s="16" t="s">
        <v>3438</v>
      </c>
      <c r="M93" s="16" t="s">
        <v>3439</v>
      </c>
      <c r="N93" s="1034" t="s">
        <v>46</v>
      </c>
      <c r="O93" s="1034" t="s">
        <v>48</v>
      </c>
      <c r="P93" s="1034" t="s">
        <v>3440</v>
      </c>
      <c r="Q93" s="1045" t="s">
        <v>1817</v>
      </c>
      <c r="R93" s="1034" t="s">
        <v>43</v>
      </c>
      <c r="S93" s="1044">
        <v>0</v>
      </c>
      <c r="T93" s="1044">
        <v>0</v>
      </c>
      <c r="U93" s="1044">
        <v>10000</v>
      </c>
      <c r="V93" s="1044">
        <v>0</v>
      </c>
      <c r="W93" s="1044">
        <v>0</v>
      </c>
      <c r="X93" s="1044">
        <v>0</v>
      </c>
      <c r="AA93" s="1044">
        <v>10000</v>
      </c>
    </row>
    <row r="94" spans="1:27" ht="52.8">
      <c r="A94" s="1035">
        <v>601</v>
      </c>
      <c r="B94" s="1033" t="s">
        <v>96</v>
      </c>
      <c r="C94" s="1042" t="s">
        <v>54</v>
      </c>
      <c r="D94" s="1033" t="s">
        <v>197</v>
      </c>
      <c r="E94" s="1037" t="s">
        <v>203</v>
      </c>
      <c r="F94" s="16" t="s">
        <v>153</v>
      </c>
      <c r="G94" s="16">
        <v>39234</v>
      </c>
      <c r="H94" s="225" t="s">
        <v>154</v>
      </c>
      <c r="I94" s="16" t="s">
        <v>155</v>
      </c>
      <c r="J94" s="16">
        <v>39442</v>
      </c>
      <c r="K94" s="225" t="s">
        <v>156</v>
      </c>
      <c r="L94" s="16" t="s">
        <v>63</v>
      </c>
      <c r="M94" s="16">
        <v>41920</v>
      </c>
      <c r="N94" s="1034" t="s">
        <v>46</v>
      </c>
      <c r="O94" s="1034" t="s">
        <v>119</v>
      </c>
      <c r="P94" s="1034" t="s">
        <v>157</v>
      </c>
      <c r="Q94" s="1045" t="s">
        <v>158</v>
      </c>
      <c r="R94" s="1034" t="s">
        <v>35</v>
      </c>
      <c r="S94" s="1044">
        <v>3012274.38</v>
      </c>
      <c r="T94" s="1044">
        <v>2815535.25</v>
      </c>
      <c r="U94" s="1044">
        <v>3499134.87</v>
      </c>
      <c r="V94" s="1044">
        <v>3618230</v>
      </c>
      <c r="W94" s="1044">
        <v>3618230</v>
      </c>
      <c r="X94" s="1044">
        <v>3618230</v>
      </c>
      <c r="AA94" s="1044">
        <v>3499134.87</v>
      </c>
    </row>
    <row r="95" spans="1:27" ht="52.8">
      <c r="A95" s="1035">
        <v>601</v>
      </c>
      <c r="B95" s="1033" t="s">
        <v>96</v>
      </c>
      <c r="C95" s="1042" t="s">
        <v>54</v>
      </c>
      <c r="D95" s="1033" t="s">
        <v>197</v>
      </c>
      <c r="E95" s="1037" t="s">
        <v>203</v>
      </c>
      <c r="F95" s="16" t="s">
        <v>153</v>
      </c>
      <c r="G95" s="16">
        <v>39234</v>
      </c>
      <c r="H95" s="225" t="s">
        <v>154</v>
      </c>
      <c r="I95" s="16" t="s">
        <v>155</v>
      </c>
      <c r="J95" s="16">
        <v>39442</v>
      </c>
      <c r="K95" s="225" t="s">
        <v>156</v>
      </c>
      <c r="L95" s="16" t="s">
        <v>63</v>
      </c>
      <c r="M95" s="16">
        <v>41920</v>
      </c>
      <c r="N95" s="1034" t="s">
        <v>46</v>
      </c>
      <c r="O95" s="1034" t="s">
        <v>119</v>
      </c>
      <c r="P95" s="1034" t="s">
        <v>157</v>
      </c>
      <c r="Q95" s="1045" t="s">
        <v>158</v>
      </c>
      <c r="R95" s="1034" t="s">
        <v>36</v>
      </c>
      <c r="S95" s="1044">
        <v>630474.19999999995</v>
      </c>
      <c r="T95" s="1044">
        <v>628443.61</v>
      </c>
      <c r="U95" s="1044">
        <v>642651.11</v>
      </c>
      <c r="V95" s="1044">
        <v>663709.76</v>
      </c>
      <c r="W95" s="1044">
        <v>663709.76</v>
      </c>
      <c r="X95" s="1044">
        <v>663709.76</v>
      </c>
      <c r="AA95" s="1044">
        <v>642651.11</v>
      </c>
    </row>
    <row r="96" spans="1:27" ht="39.6">
      <c r="A96" s="1035">
        <v>601</v>
      </c>
      <c r="B96" s="1033" t="s">
        <v>96</v>
      </c>
      <c r="C96" s="1042" t="s">
        <v>54</v>
      </c>
      <c r="D96" s="1033" t="s">
        <v>197</v>
      </c>
      <c r="E96" s="1037" t="s">
        <v>203</v>
      </c>
      <c r="F96" s="16" t="s">
        <v>153</v>
      </c>
      <c r="G96" s="16">
        <v>39234</v>
      </c>
      <c r="H96" s="225" t="s">
        <v>154</v>
      </c>
      <c r="I96" s="16" t="s">
        <v>155</v>
      </c>
      <c r="J96" s="16">
        <v>39442</v>
      </c>
      <c r="K96" s="225" t="s">
        <v>3064</v>
      </c>
      <c r="L96" s="16" t="s">
        <v>1492</v>
      </c>
      <c r="M96" s="16">
        <v>42370</v>
      </c>
      <c r="N96" s="1034" t="s">
        <v>46</v>
      </c>
      <c r="O96" s="1034" t="s">
        <v>119</v>
      </c>
      <c r="P96" s="1034" t="s">
        <v>157</v>
      </c>
      <c r="Q96" s="1045" t="s">
        <v>158</v>
      </c>
      <c r="R96" s="1034" t="s">
        <v>39</v>
      </c>
      <c r="S96" s="1044">
        <v>6427356.8099999996</v>
      </c>
      <c r="T96" s="1044">
        <v>6382523.7400000002</v>
      </c>
      <c r="U96" s="1044">
        <v>6414957.2400000002</v>
      </c>
      <c r="V96" s="1044">
        <v>7601660</v>
      </c>
      <c r="W96" s="1044">
        <v>7601660</v>
      </c>
      <c r="X96" s="1044">
        <v>7601660</v>
      </c>
      <c r="AA96" s="1044">
        <v>6414957.2400000002</v>
      </c>
    </row>
    <row r="97" spans="1:27" ht="39.6">
      <c r="A97" s="678">
        <v>601</v>
      </c>
      <c r="B97" s="674" t="s">
        <v>96</v>
      </c>
      <c r="C97" s="851" t="s">
        <v>54</v>
      </c>
      <c r="D97" s="674" t="s">
        <v>197</v>
      </c>
      <c r="E97" s="679" t="s">
        <v>203</v>
      </c>
      <c r="F97" s="675" t="s">
        <v>153</v>
      </c>
      <c r="G97" s="675">
        <v>39234</v>
      </c>
      <c r="H97" s="675" t="s">
        <v>154</v>
      </c>
      <c r="I97" s="675" t="s">
        <v>155</v>
      </c>
      <c r="J97" s="675">
        <v>39442</v>
      </c>
      <c r="K97" s="675" t="s">
        <v>3064</v>
      </c>
      <c r="L97" s="675" t="s">
        <v>1492</v>
      </c>
      <c r="M97" s="675">
        <v>42370</v>
      </c>
      <c r="N97" s="679" t="s">
        <v>46</v>
      </c>
      <c r="O97" s="679" t="s">
        <v>119</v>
      </c>
      <c r="P97" s="679" t="s">
        <v>157</v>
      </c>
      <c r="Q97" s="731" t="s">
        <v>158</v>
      </c>
      <c r="R97" s="679" t="s">
        <v>438</v>
      </c>
      <c r="S97" s="750">
        <v>12000</v>
      </c>
      <c r="T97" s="750">
        <v>12000</v>
      </c>
      <c r="U97" s="750">
        <v>75000</v>
      </c>
      <c r="V97" s="750">
        <v>0</v>
      </c>
      <c r="W97" s="750">
        <v>0</v>
      </c>
      <c r="X97" s="750">
        <v>0</v>
      </c>
      <c r="AA97" s="750">
        <v>75000</v>
      </c>
    </row>
    <row r="98" spans="1:27" ht="39.6">
      <c r="A98" s="1035">
        <v>601</v>
      </c>
      <c r="B98" s="1033" t="s">
        <v>96</v>
      </c>
      <c r="C98" s="1042" t="s">
        <v>54</v>
      </c>
      <c r="D98" s="1033" t="s">
        <v>197</v>
      </c>
      <c r="E98" s="1037" t="s">
        <v>2236</v>
      </c>
      <c r="F98" s="16" t="s">
        <v>153</v>
      </c>
      <c r="G98" s="16">
        <v>39234</v>
      </c>
      <c r="H98" s="225" t="s">
        <v>154</v>
      </c>
      <c r="I98" s="16" t="s">
        <v>155</v>
      </c>
      <c r="J98" s="16">
        <v>39442</v>
      </c>
      <c r="K98" s="225" t="s">
        <v>3064</v>
      </c>
      <c r="L98" s="16" t="s">
        <v>1492</v>
      </c>
      <c r="M98" s="16">
        <v>42370</v>
      </c>
      <c r="N98" s="1034" t="s">
        <v>46</v>
      </c>
      <c r="O98" s="1034" t="s">
        <v>119</v>
      </c>
      <c r="P98" s="1034" t="s">
        <v>157</v>
      </c>
      <c r="Q98" s="1045" t="s">
        <v>158</v>
      </c>
      <c r="R98" s="1034" t="s">
        <v>41</v>
      </c>
      <c r="S98" s="1044">
        <v>12748.23</v>
      </c>
      <c r="T98" s="1044">
        <v>12748.23</v>
      </c>
      <c r="U98" s="1044">
        <v>3000</v>
      </c>
      <c r="V98" s="1044">
        <v>16000</v>
      </c>
      <c r="W98" s="1044">
        <v>16000</v>
      </c>
      <c r="X98" s="1044">
        <v>16000</v>
      </c>
      <c r="AA98" s="1044">
        <v>3000</v>
      </c>
    </row>
    <row r="99" spans="1:27" ht="39.6">
      <c r="A99" s="1035">
        <v>601</v>
      </c>
      <c r="B99" s="1033" t="s">
        <v>96</v>
      </c>
      <c r="C99" s="1042" t="s">
        <v>54</v>
      </c>
      <c r="D99" s="1033" t="s">
        <v>197</v>
      </c>
      <c r="E99" s="1037" t="s">
        <v>2236</v>
      </c>
      <c r="F99" s="16" t="s">
        <v>153</v>
      </c>
      <c r="G99" s="16">
        <v>39234</v>
      </c>
      <c r="H99" s="225" t="s">
        <v>154</v>
      </c>
      <c r="I99" s="16" t="s">
        <v>155</v>
      </c>
      <c r="J99" s="16">
        <v>39442</v>
      </c>
      <c r="K99" s="225" t="s">
        <v>3064</v>
      </c>
      <c r="L99" s="16" t="s">
        <v>1492</v>
      </c>
      <c r="M99" s="16">
        <v>42370</v>
      </c>
      <c r="N99" s="1034" t="s">
        <v>46</v>
      </c>
      <c r="O99" s="1034" t="s">
        <v>119</v>
      </c>
      <c r="P99" s="1034" t="s">
        <v>157</v>
      </c>
      <c r="Q99" s="1045" t="s">
        <v>158</v>
      </c>
      <c r="R99" s="1034" t="s">
        <v>43</v>
      </c>
      <c r="S99" s="1044">
        <v>0</v>
      </c>
      <c r="T99" s="1044">
        <v>0</v>
      </c>
      <c r="U99" s="1044">
        <v>8012</v>
      </c>
      <c r="V99" s="1044">
        <v>8000</v>
      </c>
      <c r="W99" s="1044">
        <v>8000</v>
      </c>
      <c r="X99" s="1044">
        <v>8000</v>
      </c>
      <c r="AA99" s="1044">
        <v>8012</v>
      </c>
    </row>
    <row r="100" spans="1:27" ht="211.2">
      <c r="A100" s="1035">
        <v>601</v>
      </c>
      <c r="B100" s="1033" t="s">
        <v>96</v>
      </c>
      <c r="C100" s="1042" t="s">
        <v>54</v>
      </c>
      <c r="D100" s="1033" t="s">
        <v>197</v>
      </c>
      <c r="E100" s="1037" t="s">
        <v>2139</v>
      </c>
      <c r="F100" s="1038" t="s">
        <v>3441</v>
      </c>
      <c r="G100" s="1038" t="s">
        <v>3442</v>
      </c>
      <c r="H100" s="225" t="s">
        <v>202</v>
      </c>
      <c r="I100" s="16" t="s">
        <v>3065</v>
      </c>
      <c r="J100" s="16" t="s">
        <v>3066</v>
      </c>
      <c r="K100" s="225" t="s">
        <v>2237</v>
      </c>
      <c r="L100" s="16" t="s">
        <v>3443</v>
      </c>
      <c r="M100" s="16" t="s">
        <v>3444</v>
      </c>
      <c r="N100" s="1034" t="s">
        <v>46</v>
      </c>
      <c r="O100" s="1034" t="s">
        <v>119</v>
      </c>
      <c r="P100" s="1034" t="s">
        <v>161</v>
      </c>
      <c r="Q100" s="1045" t="s">
        <v>87</v>
      </c>
      <c r="R100" s="1034" t="s">
        <v>37</v>
      </c>
      <c r="S100" s="1044">
        <v>70494009.650000006</v>
      </c>
      <c r="T100" s="1044">
        <v>70494009.650000006</v>
      </c>
      <c r="U100" s="1044">
        <v>69803256.939999998</v>
      </c>
      <c r="V100" s="1044">
        <v>69304288</v>
      </c>
      <c r="W100" s="1044">
        <v>69304288</v>
      </c>
      <c r="X100" s="1044">
        <v>69304288</v>
      </c>
      <c r="AA100" s="1044">
        <v>69803256.939999998</v>
      </c>
    </row>
    <row r="101" spans="1:27" ht="224.4">
      <c r="A101" s="1035">
        <v>601</v>
      </c>
      <c r="B101" s="1033" t="s">
        <v>96</v>
      </c>
      <c r="C101" s="1042" t="s">
        <v>54</v>
      </c>
      <c r="D101" s="1033" t="s">
        <v>197</v>
      </c>
      <c r="E101" s="1037" t="s">
        <v>2139</v>
      </c>
      <c r="F101" s="16" t="s">
        <v>3067</v>
      </c>
      <c r="G101" s="16" t="s">
        <v>3068</v>
      </c>
      <c r="H101" s="225" t="s">
        <v>202</v>
      </c>
      <c r="I101" s="16" t="s">
        <v>3065</v>
      </c>
      <c r="J101" s="16" t="s">
        <v>3066</v>
      </c>
      <c r="K101" s="225" t="s">
        <v>2237</v>
      </c>
      <c r="L101" s="16" t="s">
        <v>3445</v>
      </c>
      <c r="M101" s="16" t="s">
        <v>3446</v>
      </c>
      <c r="N101" s="1034" t="s">
        <v>46</v>
      </c>
      <c r="O101" s="1034" t="s">
        <v>119</v>
      </c>
      <c r="P101" s="1034" t="s">
        <v>161</v>
      </c>
      <c r="Q101" s="1045" t="s">
        <v>87</v>
      </c>
      <c r="R101" s="1034" t="s">
        <v>36</v>
      </c>
      <c r="S101" s="1044">
        <v>20627306.199999999</v>
      </c>
      <c r="T101" s="1044">
        <v>20627306.199999999</v>
      </c>
      <c r="U101" s="1044">
        <v>20722459.07</v>
      </c>
      <c r="V101" s="1044">
        <v>20929882.940000001</v>
      </c>
      <c r="W101" s="1044">
        <v>20929882.940000001</v>
      </c>
      <c r="X101" s="1044">
        <v>20929882.940000001</v>
      </c>
      <c r="AA101" s="1044">
        <v>20722459.07</v>
      </c>
    </row>
    <row r="102" spans="1:27" ht="52.8">
      <c r="A102" s="678">
        <v>601</v>
      </c>
      <c r="B102" s="674" t="s">
        <v>96</v>
      </c>
      <c r="C102" s="851" t="s">
        <v>54</v>
      </c>
      <c r="D102" s="674" t="s">
        <v>197</v>
      </c>
      <c r="E102" s="679" t="s">
        <v>203</v>
      </c>
      <c r="F102" s="675" t="s">
        <v>153</v>
      </c>
      <c r="G102" s="675">
        <v>39234</v>
      </c>
      <c r="H102" s="675" t="s">
        <v>154</v>
      </c>
      <c r="I102" s="675" t="s">
        <v>155</v>
      </c>
      <c r="J102" s="675">
        <v>39442</v>
      </c>
      <c r="K102" s="675" t="s">
        <v>156</v>
      </c>
      <c r="L102" s="675" t="s">
        <v>63</v>
      </c>
      <c r="M102" s="675">
        <v>41920</v>
      </c>
      <c r="N102" s="679" t="s">
        <v>46</v>
      </c>
      <c r="O102" s="679" t="s">
        <v>119</v>
      </c>
      <c r="P102" s="679" t="s">
        <v>161</v>
      </c>
      <c r="Q102" s="731" t="s">
        <v>158</v>
      </c>
      <c r="R102" s="679" t="s">
        <v>42</v>
      </c>
      <c r="S102" s="750">
        <v>51003.59</v>
      </c>
      <c r="T102" s="750">
        <v>51003.59</v>
      </c>
      <c r="U102" s="750">
        <v>0</v>
      </c>
      <c r="V102" s="750">
        <v>0</v>
      </c>
      <c r="W102" s="750">
        <v>0</v>
      </c>
      <c r="X102" s="750">
        <v>0</v>
      </c>
      <c r="AA102" s="750">
        <v>0</v>
      </c>
    </row>
    <row r="103" spans="1:27" ht="52.8">
      <c r="A103" s="678">
        <v>601</v>
      </c>
      <c r="B103" s="674" t="s">
        <v>96</v>
      </c>
      <c r="C103" s="851" t="s">
        <v>54</v>
      </c>
      <c r="D103" s="674" t="s">
        <v>197</v>
      </c>
      <c r="E103" s="679" t="s">
        <v>203</v>
      </c>
      <c r="F103" s="675" t="s">
        <v>206</v>
      </c>
      <c r="G103" s="675">
        <v>39234</v>
      </c>
      <c r="H103" s="675" t="s">
        <v>154</v>
      </c>
      <c r="I103" s="675" t="s">
        <v>2238</v>
      </c>
      <c r="J103" s="675">
        <v>39442</v>
      </c>
      <c r="K103" s="675" t="s">
        <v>156</v>
      </c>
      <c r="L103" s="675" t="s">
        <v>1506</v>
      </c>
      <c r="M103" s="675">
        <v>41920</v>
      </c>
      <c r="N103" s="679" t="s">
        <v>46</v>
      </c>
      <c r="O103" s="679" t="s">
        <v>48</v>
      </c>
      <c r="P103" s="679" t="s">
        <v>209</v>
      </c>
      <c r="Q103" s="731" t="s">
        <v>52</v>
      </c>
      <c r="R103" s="679" t="s">
        <v>35</v>
      </c>
      <c r="S103" s="750">
        <v>209301</v>
      </c>
      <c r="T103" s="750">
        <v>209301</v>
      </c>
      <c r="U103" s="750">
        <v>87810</v>
      </c>
      <c r="V103" s="750">
        <v>0</v>
      </c>
      <c r="W103" s="750">
        <v>0</v>
      </c>
      <c r="X103" s="750">
        <v>0</v>
      </c>
      <c r="AA103" s="750">
        <v>87810</v>
      </c>
    </row>
    <row r="104" spans="1:27" ht="52.8">
      <c r="A104" s="678">
        <v>601</v>
      </c>
      <c r="B104" s="674" t="s">
        <v>96</v>
      </c>
      <c r="C104" s="851" t="s">
        <v>54</v>
      </c>
      <c r="D104" s="674" t="s">
        <v>197</v>
      </c>
      <c r="E104" s="679" t="s">
        <v>203</v>
      </c>
      <c r="F104" s="675" t="s">
        <v>206</v>
      </c>
      <c r="G104" s="675">
        <v>39234</v>
      </c>
      <c r="H104" s="675" t="s">
        <v>154</v>
      </c>
      <c r="I104" s="675" t="s">
        <v>2238</v>
      </c>
      <c r="J104" s="675">
        <v>39442</v>
      </c>
      <c r="K104" s="675" t="s">
        <v>156</v>
      </c>
      <c r="L104" s="675" t="s">
        <v>1506</v>
      </c>
      <c r="M104" s="675">
        <v>41920</v>
      </c>
      <c r="N104" s="679" t="s">
        <v>46</v>
      </c>
      <c r="O104" s="679" t="s">
        <v>48</v>
      </c>
      <c r="P104" s="679" t="s">
        <v>209</v>
      </c>
      <c r="Q104" s="731" t="s">
        <v>52</v>
      </c>
      <c r="R104" s="679" t="s">
        <v>36</v>
      </c>
      <c r="S104" s="750">
        <v>63208.9</v>
      </c>
      <c r="T104" s="750">
        <v>63208.9</v>
      </c>
      <c r="U104" s="750">
        <v>26518.62</v>
      </c>
      <c r="V104" s="750">
        <v>0</v>
      </c>
      <c r="W104" s="750">
        <v>0</v>
      </c>
      <c r="X104" s="750">
        <v>0</v>
      </c>
      <c r="AA104" s="750">
        <v>26518.62</v>
      </c>
    </row>
    <row r="105" spans="1:27" ht="52.8">
      <c r="A105" s="678">
        <v>601</v>
      </c>
      <c r="B105" s="674" t="s">
        <v>96</v>
      </c>
      <c r="C105" s="851" t="s">
        <v>54</v>
      </c>
      <c r="D105" s="674" t="s">
        <v>197</v>
      </c>
      <c r="E105" s="679" t="s">
        <v>2236</v>
      </c>
      <c r="F105" s="675" t="s">
        <v>153</v>
      </c>
      <c r="G105" s="675">
        <v>39234</v>
      </c>
      <c r="H105" s="675" t="s">
        <v>154</v>
      </c>
      <c r="I105" s="675" t="s">
        <v>155</v>
      </c>
      <c r="J105" s="675">
        <v>39442</v>
      </c>
      <c r="K105" s="675" t="s">
        <v>156</v>
      </c>
      <c r="L105" s="675" t="s">
        <v>63</v>
      </c>
      <c r="M105" s="675">
        <v>41920</v>
      </c>
      <c r="N105" s="679" t="s">
        <v>46</v>
      </c>
      <c r="O105" s="679" t="s">
        <v>47</v>
      </c>
      <c r="P105" s="679" t="s">
        <v>210</v>
      </c>
      <c r="Q105" s="731" t="s">
        <v>158</v>
      </c>
      <c r="R105" s="679" t="s">
        <v>35</v>
      </c>
      <c r="S105" s="750">
        <v>0</v>
      </c>
      <c r="T105" s="750">
        <v>0</v>
      </c>
      <c r="U105" s="750">
        <v>31912.5</v>
      </c>
      <c r="V105" s="750">
        <v>31912.5</v>
      </c>
      <c r="W105" s="750">
        <v>31912.5</v>
      </c>
      <c r="X105" s="750">
        <v>31912.5</v>
      </c>
      <c r="AA105" s="750">
        <v>31912.5</v>
      </c>
    </row>
    <row r="106" spans="1:27" ht="52.8">
      <c r="A106" s="678">
        <v>601</v>
      </c>
      <c r="B106" s="674" t="s">
        <v>96</v>
      </c>
      <c r="C106" s="851" t="s">
        <v>54</v>
      </c>
      <c r="D106" s="674" t="s">
        <v>197</v>
      </c>
      <c r="E106" s="679" t="s">
        <v>203</v>
      </c>
      <c r="F106" s="675" t="s">
        <v>153</v>
      </c>
      <c r="G106" s="675">
        <v>39234</v>
      </c>
      <c r="H106" s="675" t="s">
        <v>154</v>
      </c>
      <c r="I106" s="675" t="s">
        <v>155</v>
      </c>
      <c r="J106" s="675">
        <v>39442</v>
      </c>
      <c r="K106" s="675" t="s">
        <v>156</v>
      </c>
      <c r="L106" s="675" t="s">
        <v>63</v>
      </c>
      <c r="M106" s="675">
        <v>41920</v>
      </c>
      <c r="N106" s="679" t="s">
        <v>46</v>
      </c>
      <c r="O106" s="679" t="s">
        <v>47</v>
      </c>
      <c r="P106" s="679" t="s">
        <v>210</v>
      </c>
      <c r="Q106" s="731" t="s">
        <v>158</v>
      </c>
      <c r="R106" s="679" t="s">
        <v>36</v>
      </c>
      <c r="S106" s="750">
        <v>0</v>
      </c>
      <c r="T106" s="750">
        <v>0</v>
      </c>
      <c r="U106" s="750">
        <v>9637.5</v>
      </c>
      <c r="V106" s="750">
        <v>9637.5</v>
      </c>
      <c r="W106" s="750">
        <v>9637.5</v>
      </c>
      <c r="X106" s="750">
        <v>9637.5</v>
      </c>
      <c r="AA106" s="750">
        <v>9637.5</v>
      </c>
    </row>
    <row r="107" spans="1:27" ht="52.8">
      <c r="A107" s="678">
        <v>601</v>
      </c>
      <c r="B107" s="674" t="s">
        <v>96</v>
      </c>
      <c r="C107" s="851" t="s">
        <v>54</v>
      </c>
      <c r="D107" s="674" t="s">
        <v>197</v>
      </c>
      <c r="E107" s="679" t="s">
        <v>203</v>
      </c>
      <c r="F107" s="675" t="s">
        <v>153</v>
      </c>
      <c r="G107" s="675">
        <v>39234</v>
      </c>
      <c r="H107" s="675" t="s">
        <v>154</v>
      </c>
      <c r="I107" s="675" t="s">
        <v>155</v>
      </c>
      <c r="J107" s="675">
        <v>39442</v>
      </c>
      <c r="K107" s="675" t="s">
        <v>156</v>
      </c>
      <c r="L107" s="675" t="s">
        <v>63</v>
      </c>
      <c r="M107" s="675">
        <v>41920</v>
      </c>
      <c r="N107" s="679" t="s">
        <v>46</v>
      </c>
      <c r="O107" s="679" t="s">
        <v>119</v>
      </c>
      <c r="P107" s="679" t="s">
        <v>210</v>
      </c>
      <c r="Q107" s="731" t="s">
        <v>158</v>
      </c>
      <c r="R107" s="679" t="s">
        <v>35</v>
      </c>
      <c r="S107" s="750">
        <v>31912.5</v>
      </c>
      <c r="T107" s="750">
        <v>31912.5</v>
      </c>
      <c r="U107" s="750">
        <v>0</v>
      </c>
      <c r="V107" s="750">
        <v>0</v>
      </c>
      <c r="W107" s="750">
        <v>0</v>
      </c>
      <c r="X107" s="750">
        <v>0</v>
      </c>
      <c r="AA107" s="750">
        <v>0</v>
      </c>
    </row>
    <row r="108" spans="1:27" ht="52.8">
      <c r="A108" s="678">
        <v>601</v>
      </c>
      <c r="B108" s="674" t="s">
        <v>96</v>
      </c>
      <c r="C108" s="851" t="s">
        <v>54</v>
      </c>
      <c r="D108" s="674" t="s">
        <v>2239</v>
      </c>
      <c r="E108" s="679" t="s">
        <v>203</v>
      </c>
      <c r="F108" s="675" t="s">
        <v>153</v>
      </c>
      <c r="G108" s="675">
        <v>39234</v>
      </c>
      <c r="H108" s="675" t="s">
        <v>154</v>
      </c>
      <c r="I108" s="675" t="s">
        <v>155</v>
      </c>
      <c r="J108" s="675">
        <v>39442</v>
      </c>
      <c r="K108" s="675" t="s">
        <v>156</v>
      </c>
      <c r="L108" s="675" t="s">
        <v>63</v>
      </c>
      <c r="M108" s="675">
        <v>41920</v>
      </c>
      <c r="N108" s="679" t="s">
        <v>46</v>
      </c>
      <c r="O108" s="679" t="s">
        <v>119</v>
      </c>
      <c r="P108" s="679" t="s">
        <v>210</v>
      </c>
      <c r="Q108" s="731" t="s">
        <v>158</v>
      </c>
      <c r="R108" s="679" t="s">
        <v>36</v>
      </c>
      <c r="S108" s="750">
        <v>9637.5</v>
      </c>
      <c r="T108" s="750">
        <v>9637.5</v>
      </c>
      <c r="U108" s="750">
        <v>0</v>
      </c>
      <c r="V108" s="750">
        <v>0</v>
      </c>
      <c r="W108" s="750">
        <v>0</v>
      </c>
      <c r="X108" s="750">
        <v>0</v>
      </c>
      <c r="AA108" s="750">
        <v>0</v>
      </c>
    </row>
    <row r="109" spans="1:27" ht="52.8">
      <c r="A109" s="1035">
        <v>601</v>
      </c>
      <c r="B109" s="1033" t="s">
        <v>96</v>
      </c>
      <c r="C109" s="1042" t="s">
        <v>54</v>
      </c>
      <c r="D109" s="1033" t="s">
        <v>197</v>
      </c>
      <c r="E109" s="1037" t="s">
        <v>2236</v>
      </c>
      <c r="F109" s="16" t="s">
        <v>153</v>
      </c>
      <c r="G109" s="16">
        <v>39234</v>
      </c>
      <c r="H109" s="225" t="s">
        <v>154</v>
      </c>
      <c r="I109" s="16" t="s">
        <v>155</v>
      </c>
      <c r="J109" s="16">
        <v>39442</v>
      </c>
      <c r="K109" s="225" t="s">
        <v>156</v>
      </c>
      <c r="L109" s="16" t="s">
        <v>63</v>
      </c>
      <c r="M109" s="16">
        <v>41920</v>
      </c>
      <c r="N109" s="1034" t="s">
        <v>46</v>
      </c>
      <c r="O109" s="1034" t="s">
        <v>47</v>
      </c>
      <c r="P109" s="1034" t="s">
        <v>212</v>
      </c>
      <c r="Q109" s="1045" t="s">
        <v>87</v>
      </c>
      <c r="R109" s="1034" t="s">
        <v>37</v>
      </c>
      <c r="S109" s="1044">
        <v>0</v>
      </c>
      <c r="T109" s="1044">
        <v>0</v>
      </c>
      <c r="U109" s="1044">
        <v>988569.46</v>
      </c>
      <c r="V109" s="1044">
        <v>1192000</v>
      </c>
      <c r="W109" s="1044">
        <v>1192000</v>
      </c>
      <c r="X109" s="1044">
        <v>1192000</v>
      </c>
      <c r="AA109" s="1044">
        <v>988569.46</v>
      </c>
    </row>
    <row r="110" spans="1:27" ht="52.8">
      <c r="A110" s="1035">
        <v>601</v>
      </c>
      <c r="B110" s="1033" t="s">
        <v>96</v>
      </c>
      <c r="C110" s="1042" t="s">
        <v>54</v>
      </c>
      <c r="D110" s="1033" t="s">
        <v>197</v>
      </c>
      <c r="E110" s="1037" t="s">
        <v>203</v>
      </c>
      <c r="F110" s="16" t="s">
        <v>153</v>
      </c>
      <c r="G110" s="16">
        <v>39234</v>
      </c>
      <c r="H110" s="225" t="s">
        <v>154</v>
      </c>
      <c r="I110" s="16" t="s">
        <v>155</v>
      </c>
      <c r="J110" s="16">
        <v>39442</v>
      </c>
      <c r="K110" s="225" t="s">
        <v>156</v>
      </c>
      <c r="L110" s="16" t="s">
        <v>63</v>
      </c>
      <c r="M110" s="16">
        <v>41920</v>
      </c>
      <c r="N110" s="1034" t="s">
        <v>46</v>
      </c>
      <c r="O110" s="1034" t="s">
        <v>47</v>
      </c>
      <c r="P110" s="1034" t="s">
        <v>212</v>
      </c>
      <c r="Q110" s="1045" t="s">
        <v>87</v>
      </c>
      <c r="R110" s="1034" t="s">
        <v>36</v>
      </c>
      <c r="S110" s="1044">
        <v>0</v>
      </c>
      <c r="T110" s="1044">
        <v>0</v>
      </c>
      <c r="U110" s="1044">
        <v>408602.83</v>
      </c>
      <c r="V110" s="1044">
        <v>360000</v>
      </c>
      <c r="W110" s="1044">
        <v>360000</v>
      </c>
      <c r="X110" s="1044">
        <v>360000</v>
      </c>
      <c r="AA110" s="1044">
        <v>408602.83</v>
      </c>
    </row>
    <row r="111" spans="1:27" ht="52.8">
      <c r="A111" s="678">
        <v>601</v>
      </c>
      <c r="B111" s="674" t="s">
        <v>96</v>
      </c>
      <c r="C111" s="851" t="s">
        <v>54</v>
      </c>
      <c r="D111" s="674" t="s">
        <v>197</v>
      </c>
      <c r="E111" s="679" t="s">
        <v>203</v>
      </c>
      <c r="F111" s="675" t="s">
        <v>153</v>
      </c>
      <c r="G111" s="675">
        <v>39234</v>
      </c>
      <c r="H111" s="675" t="s">
        <v>154</v>
      </c>
      <c r="I111" s="675" t="s">
        <v>155</v>
      </c>
      <c r="J111" s="675">
        <v>39442</v>
      </c>
      <c r="K111" s="675" t="s">
        <v>156</v>
      </c>
      <c r="L111" s="675" t="s">
        <v>63</v>
      </c>
      <c r="M111" s="675">
        <v>41920</v>
      </c>
      <c r="N111" s="679" t="s">
        <v>46</v>
      </c>
      <c r="O111" s="679" t="s">
        <v>47</v>
      </c>
      <c r="P111" s="679" t="s">
        <v>213</v>
      </c>
      <c r="Q111" s="731" t="s">
        <v>87</v>
      </c>
      <c r="R111" s="679" t="s">
        <v>37</v>
      </c>
      <c r="S111" s="750">
        <v>270674.65999999997</v>
      </c>
      <c r="T111" s="750">
        <v>270674.65999999997</v>
      </c>
      <c r="U111" s="750">
        <v>0</v>
      </c>
      <c r="V111" s="750">
        <v>0</v>
      </c>
      <c r="W111" s="750">
        <v>0</v>
      </c>
      <c r="X111" s="750">
        <v>0</v>
      </c>
      <c r="AA111" s="750">
        <v>0</v>
      </c>
    </row>
    <row r="112" spans="1:27" ht="52.8">
      <c r="A112" s="678">
        <v>601</v>
      </c>
      <c r="B112" s="674" t="s">
        <v>96</v>
      </c>
      <c r="C112" s="851" t="s">
        <v>54</v>
      </c>
      <c r="D112" s="674" t="s">
        <v>197</v>
      </c>
      <c r="E112" s="679" t="s">
        <v>203</v>
      </c>
      <c r="F112" s="675" t="s">
        <v>153</v>
      </c>
      <c r="G112" s="675">
        <v>39234</v>
      </c>
      <c r="H112" s="675" t="s">
        <v>154</v>
      </c>
      <c r="I112" s="675" t="s">
        <v>155</v>
      </c>
      <c r="J112" s="675">
        <v>39442</v>
      </c>
      <c r="K112" s="675" t="s">
        <v>156</v>
      </c>
      <c r="L112" s="675" t="s">
        <v>63</v>
      </c>
      <c r="M112" s="675">
        <v>41920</v>
      </c>
      <c r="N112" s="679" t="s">
        <v>46</v>
      </c>
      <c r="O112" s="679" t="s">
        <v>47</v>
      </c>
      <c r="P112" s="679" t="s">
        <v>213</v>
      </c>
      <c r="Q112" s="731" t="s">
        <v>87</v>
      </c>
      <c r="R112" s="679" t="s">
        <v>36</v>
      </c>
      <c r="S112" s="750">
        <v>41413.24</v>
      </c>
      <c r="T112" s="750">
        <v>41413.24</v>
      </c>
      <c r="U112" s="750">
        <v>0</v>
      </c>
      <c r="V112" s="750">
        <v>0</v>
      </c>
      <c r="W112" s="750">
        <v>0</v>
      </c>
      <c r="X112" s="750">
        <v>0</v>
      </c>
      <c r="AA112" s="750">
        <v>0</v>
      </c>
    </row>
    <row r="113" spans="1:27" ht="52.8">
      <c r="A113" s="678">
        <v>601</v>
      </c>
      <c r="B113" s="674" t="s">
        <v>96</v>
      </c>
      <c r="C113" s="851" t="s">
        <v>54</v>
      </c>
      <c r="D113" s="674" t="s">
        <v>197</v>
      </c>
      <c r="E113" s="679" t="s">
        <v>2236</v>
      </c>
      <c r="F113" s="675" t="s">
        <v>153</v>
      </c>
      <c r="G113" s="675">
        <v>39234</v>
      </c>
      <c r="H113" s="675" t="s">
        <v>154</v>
      </c>
      <c r="I113" s="675" t="s">
        <v>155</v>
      </c>
      <c r="J113" s="675">
        <v>39442</v>
      </c>
      <c r="K113" s="675" t="s">
        <v>156</v>
      </c>
      <c r="L113" s="675" t="s">
        <v>63</v>
      </c>
      <c r="M113" s="675">
        <v>41920</v>
      </c>
      <c r="N113" s="679" t="s">
        <v>46</v>
      </c>
      <c r="O113" s="679" t="s">
        <v>119</v>
      </c>
      <c r="P113" s="679" t="s">
        <v>212</v>
      </c>
      <c r="Q113" s="731" t="s">
        <v>87</v>
      </c>
      <c r="R113" s="679" t="s">
        <v>37</v>
      </c>
      <c r="S113" s="750">
        <v>1308378.9099999999</v>
      </c>
      <c r="T113" s="750">
        <v>1308378.9099999999</v>
      </c>
      <c r="U113" s="750">
        <v>0</v>
      </c>
      <c r="V113" s="750">
        <v>0</v>
      </c>
      <c r="W113" s="750">
        <v>0</v>
      </c>
      <c r="X113" s="750">
        <v>0</v>
      </c>
      <c r="AA113" s="750">
        <v>0</v>
      </c>
    </row>
    <row r="114" spans="1:27" ht="52.8">
      <c r="A114" s="678">
        <v>601</v>
      </c>
      <c r="B114" s="674" t="s">
        <v>96</v>
      </c>
      <c r="C114" s="851" t="s">
        <v>54</v>
      </c>
      <c r="D114" s="674" t="s">
        <v>197</v>
      </c>
      <c r="E114" s="679" t="s">
        <v>203</v>
      </c>
      <c r="F114" s="675" t="s">
        <v>153</v>
      </c>
      <c r="G114" s="675">
        <v>39234</v>
      </c>
      <c r="H114" s="675" t="s">
        <v>154</v>
      </c>
      <c r="I114" s="675" t="s">
        <v>155</v>
      </c>
      <c r="J114" s="675">
        <v>39442</v>
      </c>
      <c r="K114" s="675" t="s">
        <v>156</v>
      </c>
      <c r="L114" s="675" t="s">
        <v>63</v>
      </c>
      <c r="M114" s="675">
        <v>41920</v>
      </c>
      <c r="N114" s="679" t="s">
        <v>46</v>
      </c>
      <c r="O114" s="679" t="s">
        <v>119</v>
      </c>
      <c r="P114" s="679" t="s">
        <v>212</v>
      </c>
      <c r="Q114" s="731" t="s">
        <v>87</v>
      </c>
      <c r="R114" s="679" t="s">
        <v>36</v>
      </c>
      <c r="S114" s="750">
        <v>309529.87</v>
      </c>
      <c r="T114" s="750">
        <v>309529.87</v>
      </c>
      <c r="U114" s="750">
        <v>0</v>
      </c>
      <c r="V114" s="750">
        <v>0</v>
      </c>
      <c r="W114" s="750">
        <v>0</v>
      </c>
      <c r="X114" s="750">
        <v>0</v>
      </c>
      <c r="AA114" s="750">
        <v>0</v>
      </c>
    </row>
    <row r="115" spans="1:27" ht="211.2">
      <c r="A115" s="1035">
        <v>601</v>
      </c>
      <c r="B115" s="1033" t="s">
        <v>96</v>
      </c>
      <c r="C115" s="1042" t="s">
        <v>2240</v>
      </c>
      <c r="D115" s="1033" t="s">
        <v>2241</v>
      </c>
      <c r="E115" s="1037" t="s">
        <v>216</v>
      </c>
      <c r="F115" s="16" t="s">
        <v>2242</v>
      </c>
      <c r="G115" s="16" t="s">
        <v>2243</v>
      </c>
      <c r="H115" s="225" t="s">
        <v>101</v>
      </c>
      <c r="I115" s="16" t="s">
        <v>218</v>
      </c>
      <c r="J115" s="16">
        <v>38416</v>
      </c>
      <c r="K115" s="225" t="s">
        <v>103</v>
      </c>
      <c r="L115" s="16" t="s">
        <v>3447</v>
      </c>
      <c r="M115" s="16" t="s">
        <v>3448</v>
      </c>
      <c r="N115" s="1034" t="s">
        <v>46</v>
      </c>
      <c r="O115" s="1034" t="s">
        <v>48</v>
      </c>
      <c r="P115" s="1034" t="s">
        <v>148</v>
      </c>
      <c r="Q115" s="1045" t="s">
        <v>149</v>
      </c>
      <c r="R115" s="1034" t="s">
        <v>615</v>
      </c>
      <c r="S115" s="1044">
        <v>9604684.0199999996</v>
      </c>
      <c r="T115" s="1044">
        <v>9604684.0199999996</v>
      </c>
      <c r="U115" s="1044">
        <v>9601064.3699999992</v>
      </c>
      <c r="V115" s="1044">
        <v>9613621</v>
      </c>
      <c r="W115" s="1044">
        <v>9613621</v>
      </c>
      <c r="X115" s="1044">
        <v>9613621</v>
      </c>
      <c r="AA115" s="1044">
        <v>9601064.3699999992</v>
      </c>
    </row>
    <row r="116" spans="1:27" ht="211.2">
      <c r="A116" s="1035">
        <v>601</v>
      </c>
      <c r="B116" s="1033" t="s">
        <v>96</v>
      </c>
      <c r="C116" s="1042" t="s">
        <v>2240</v>
      </c>
      <c r="D116" s="1033" t="s">
        <v>2241</v>
      </c>
      <c r="E116" s="1037" t="s">
        <v>216</v>
      </c>
      <c r="F116" s="16" t="s">
        <v>2242</v>
      </c>
      <c r="G116" s="16" t="s">
        <v>2243</v>
      </c>
      <c r="H116" s="225" t="s">
        <v>101</v>
      </c>
      <c r="I116" s="16" t="s">
        <v>218</v>
      </c>
      <c r="J116" s="16">
        <v>38416</v>
      </c>
      <c r="K116" s="225" t="s">
        <v>103</v>
      </c>
      <c r="L116" s="16" t="s">
        <v>3447</v>
      </c>
      <c r="M116" s="16" t="s">
        <v>3448</v>
      </c>
      <c r="N116" s="1034" t="s">
        <v>46</v>
      </c>
      <c r="O116" s="1034" t="s">
        <v>48</v>
      </c>
      <c r="P116" s="1034" t="s">
        <v>148</v>
      </c>
      <c r="Q116" s="1045" t="s">
        <v>149</v>
      </c>
      <c r="R116" s="1034" t="s">
        <v>2244</v>
      </c>
      <c r="S116" s="1044">
        <v>0</v>
      </c>
      <c r="T116" s="1044">
        <v>0</v>
      </c>
      <c r="U116" s="1044">
        <v>0</v>
      </c>
      <c r="V116" s="1044">
        <v>55000</v>
      </c>
      <c r="W116" s="1044">
        <v>55000</v>
      </c>
      <c r="X116" s="1044">
        <v>55000</v>
      </c>
      <c r="AA116" s="1044">
        <v>0</v>
      </c>
    </row>
    <row r="117" spans="1:27" ht="198">
      <c r="A117" s="1035">
        <v>601</v>
      </c>
      <c r="B117" s="1033" t="s">
        <v>96</v>
      </c>
      <c r="C117" s="1042" t="s">
        <v>2240</v>
      </c>
      <c r="D117" s="1033" t="s">
        <v>2241</v>
      </c>
      <c r="E117" s="1037" t="s">
        <v>216</v>
      </c>
      <c r="F117" s="16" t="s">
        <v>2242</v>
      </c>
      <c r="G117" s="16" t="s">
        <v>2243</v>
      </c>
      <c r="H117" s="225" t="s">
        <v>101</v>
      </c>
      <c r="I117" s="16" t="s">
        <v>218</v>
      </c>
      <c r="J117" s="16">
        <v>38416</v>
      </c>
      <c r="K117" s="225" t="s">
        <v>103</v>
      </c>
      <c r="L117" s="16" t="s">
        <v>3449</v>
      </c>
      <c r="M117" s="16" t="s">
        <v>3450</v>
      </c>
      <c r="N117" s="1034" t="s">
        <v>46</v>
      </c>
      <c r="O117" s="1034" t="s">
        <v>48</v>
      </c>
      <c r="P117" s="1034" t="s">
        <v>148</v>
      </c>
      <c r="Q117" s="1045" t="s">
        <v>149</v>
      </c>
      <c r="R117" s="1034" t="s">
        <v>616</v>
      </c>
      <c r="S117" s="1044">
        <v>2840149.34</v>
      </c>
      <c r="T117" s="1044">
        <v>2840149.34</v>
      </c>
      <c r="U117" s="1044">
        <v>2843769.63</v>
      </c>
      <c r="V117" s="1044">
        <v>2831213</v>
      </c>
      <c r="W117" s="1044">
        <v>2831213</v>
      </c>
      <c r="X117" s="1044">
        <v>2831213</v>
      </c>
      <c r="AA117" s="1044">
        <v>2843769.63</v>
      </c>
    </row>
    <row r="118" spans="1:27" ht="184.8">
      <c r="A118" s="1035">
        <v>601</v>
      </c>
      <c r="B118" s="1033" t="s">
        <v>96</v>
      </c>
      <c r="C118" s="1042" t="s">
        <v>2240</v>
      </c>
      <c r="D118" s="1033" t="s">
        <v>2241</v>
      </c>
      <c r="E118" s="1037" t="s">
        <v>216</v>
      </c>
      <c r="F118" s="16" t="s">
        <v>2242</v>
      </c>
      <c r="G118" s="16" t="s">
        <v>2243</v>
      </c>
      <c r="H118" s="225" t="s">
        <v>101</v>
      </c>
      <c r="I118" s="16" t="s">
        <v>218</v>
      </c>
      <c r="J118" s="16">
        <v>38416</v>
      </c>
      <c r="K118" s="225" t="s">
        <v>103</v>
      </c>
      <c r="L118" s="16" t="s">
        <v>3451</v>
      </c>
      <c r="M118" s="16" t="s">
        <v>3452</v>
      </c>
      <c r="N118" s="1034" t="s">
        <v>46</v>
      </c>
      <c r="O118" s="1034" t="s">
        <v>48</v>
      </c>
      <c r="P118" s="1034" t="s">
        <v>148</v>
      </c>
      <c r="Q118" s="1045" t="s">
        <v>149</v>
      </c>
      <c r="R118" s="1034" t="s">
        <v>39</v>
      </c>
      <c r="S118" s="1044">
        <v>17943339.149999999</v>
      </c>
      <c r="T118" s="1044">
        <v>17655817.440000001</v>
      </c>
      <c r="U118" s="1044">
        <v>20882768.93</v>
      </c>
      <c r="V118" s="1044">
        <v>23464883</v>
      </c>
      <c r="W118" s="1044">
        <v>18464883</v>
      </c>
      <c r="X118" s="1044">
        <v>18464883</v>
      </c>
      <c r="AA118" s="1044">
        <v>20882768.93</v>
      </c>
    </row>
    <row r="119" spans="1:27" ht="211.2">
      <c r="A119" s="1035">
        <v>601</v>
      </c>
      <c r="B119" s="1033" t="s">
        <v>96</v>
      </c>
      <c r="C119" s="1042" t="s">
        <v>2240</v>
      </c>
      <c r="D119" s="1033" t="s">
        <v>2241</v>
      </c>
      <c r="E119" s="1037" t="s">
        <v>216</v>
      </c>
      <c r="F119" s="16" t="s">
        <v>2242</v>
      </c>
      <c r="G119" s="16" t="s">
        <v>2243</v>
      </c>
      <c r="H119" s="225" t="s">
        <v>101</v>
      </c>
      <c r="I119" s="16" t="s">
        <v>218</v>
      </c>
      <c r="J119" s="16">
        <v>38416</v>
      </c>
      <c r="K119" s="225" t="s">
        <v>103</v>
      </c>
      <c r="L119" s="16" t="s">
        <v>3447</v>
      </c>
      <c r="M119" s="16" t="s">
        <v>3448</v>
      </c>
      <c r="N119" s="1034" t="s">
        <v>46</v>
      </c>
      <c r="O119" s="1034" t="s">
        <v>48</v>
      </c>
      <c r="P119" s="1034" t="s">
        <v>148</v>
      </c>
      <c r="Q119" s="1045" t="s">
        <v>149</v>
      </c>
      <c r="R119" s="1034" t="s">
        <v>40</v>
      </c>
      <c r="S119" s="1044">
        <v>100000</v>
      </c>
      <c r="T119" s="1044">
        <v>86008</v>
      </c>
      <c r="U119" s="1044">
        <v>88610</v>
      </c>
      <c r="V119" s="1044">
        <v>200000</v>
      </c>
      <c r="W119" s="1044">
        <v>200000</v>
      </c>
      <c r="X119" s="1044">
        <v>200000</v>
      </c>
      <c r="AA119" s="1044">
        <v>88610</v>
      </c>
    </row>
    <row r="120" spans="1:27" ht="211.2">
      <c r="A120" s="1035">
        <v>601</v>
      </c>
      <c r="B120" s="1033" t="s">
        <v>96</v>
      </c>
      <c r="C120" s="1042" t="s">
        <v>2240</v>
      </c>
      <c r="D120" s="1033" t="s">
        <v>2241</v>
      </c>
      <c r="E120" s="1037" t="s">
        <v>216</v>
      </c>
      <c r="F120" s="16" t="s">
        <v>2242</v>
      </c>
      <c r="G120" s="16" t="s">
        <v>2243</v>
      </c>
      <c r="H120" s="225" t="s">
        <v>101</v>
      </c>
      <c r="I120" s="16" t="s">
        <v>218</v>
      </c>
      <c r="J120" s="16">
        <v>38416</v>
      </c>
      <c r="K120" s="225" t="s">
        <v>103</v>
      </c>
      <c r="L120" s="16" t="s">
        <v>3447</v>
      </c>
      <c r="M120" s="16" t="s">
        <v>3448</v>
      </c>
      <c r="N120" s="1034" t="s">
        <v>46</v>
      </c>
      <c r="O120" s="1034" t="s">
        <v>48</v>
      </c>
      <c r="P120" s="1034" t="s">
        <v>148</v>
      </c>
      <c r="Q120" s="1045" t="s">
        <v>149</v>
      </c>
      <c r="R120" s="1034" t="s">
        <v>41</v>
      </c>
      <c r="S120" s="1044">
        <v>92634.43</v>
      </c>
      <c r="T120" s="1044">
        <v>79593.2</v>
      </c>
      <c r="U120" s="1044">
        <v>140530</v>
      </c>
      <c r="V120" s="1044">
        <v>187530</v>
      </c>
      <c r="W120" s="1044">
        <v>192530</v>
      </c>
      <c r="X120" s="1044">
        <v>192530</v>
      </c>
      <c r="AA120" s="1044">
        <v>140530</v>
      </c>
    </row>
    <row r="121" spans="1:27" ht="211.2">
      <c r="A121" s="1035">
        <v>601</v>
      </c>
      <c r="B121" s="1033" t="s">
        <v>96</v>
      </c>
      <c r="C121" s="1042" t="s">
        <v>2240</v>
      </c>
      <c r="D121" s="1033" t="s">
        <v>2241</v>
      </c>
      <c r="E121" s="1037" t="s">
        <v>216</v>
      </c>
      <c r="F121" s="16" t="s">
        <v>2242</v>
      </c>
      <c r="G121" s="16" t="s">
        <v>2243</v>
      </c>
      <c r="H121" s="225" t="s">
        <v>101</v>
      </c>
      <c r="I121" s="16" t="s">
        <v>218</v>
      </c>
      <c r="J121" s="16">
        <v>38416</v>
      </c>
      <c r="K121" s="225" t="s">
        <v>103</v>
      </c>
      <c r="L121" s="16" t="s">
        <v>3447</v>
      </c>
      <c r="M121" s="16" t="s">
        <v>3448</v>
      </c>
      <c r="N121" s="1034" t="s">
        <v>46</v>
      </c>
      <c r="O121" s="1034" t="s">
        <v>48</v>
      </c>
      <c r="P121" s="1034" t="s">
        <v>148</v>
      </c>
      <c r="Q121" s="1045" t="s">
        <v>149</v>
      </c>
      <c r="R121" s="1034" t="s">
        <v>43</v>
      </c>
      <c r="S121" s="1044">
        <v>1895.57</v>
      </c>
      <c r="T121" s="1044">
        <v>1895.57</v>
      </c>
      <c r="U121" s="1044">
        <v>4000</v>
      </c>
      <c r="V121" s="1044">
        <v>7000</v>
      </c>
      <c r="W121" s="1044">
        <v>2000</v>
      </c>
      <c r="X121" s="1044">
        <v>2000</v>
      </c>
      <c r="AA121" s="1044">
        <v>4000</v>
      </c>
    </row>
    <row r="122" spans="1:27" ht="158.4">
      <c r="A122" s="678">
        <v>601</v>
      </c>
      <c r="B122" s="674" t="s">
        <v>96</v>
      </c>
      <c r="C122" s="851" t="s">
        <v>2245</v>
      </c>
      <c r="D122" s="674" t="s">
        <v>226</v>
      </c>
      <c r="E122" s="679" t="s">
        <v>99</v>
      </c>
      <c r="F122" s="663" t="s">
        <v>2246</v>
      </c>
      <c r="G122" s="675">
        <v>39814</v>
      </c>
      <c r="H122" s="675" t="s">
        <v>101</v>
      </c>
      <c r="I122" s="675" t="s">
        <v>2247</v>
      </c>
      <c r="J122" s="675">
        <v>38416</v>
      </c>
      <c r="K122" s="675" t="s">
        <v>103</v>
      </c>
      <c r="L122" s="675" t="s">
        <v>3069</v>
      </c>
      <c r="M122" s="675" t="s">
        <v>2200</v>
      </c>
      <c r="N122" s="679" t="s">
        <v>46</v>
      </c>
      <c r="O122" s="679" t="s">
        <v>229</v>
      </c>
      <c r="P122" s="679" t="s">
        <v>230</v>
      </c>
      <c r="Q122" s="732" t="s">
        <v>231</v>
      </c>
      <c r="R122" s="679" t="s">
        <v>232</v>
      </c>
      <c r="S122" s="750">
        <v>23461400</v>
      </c>
      <c r="T122" s="750">
        <v>23461400</v>
      </c>
      <c r="U122" s="750">
        <v>0</v>
      </c>
      <c r="V122" s="750">
        <v>0</v>
      </c>
      <c r="W122" s="750">
        <v>0</v>
      </c>
      <c r="X122" s="750">
        <v>0</v>
      </c>
      <c r="AA122" s="750">
        <v>0</v>
      </c>
    </row>
    <row r="123" spans="1:27" ht="132">
      <c r="A123" s="678">
        <v>601</v>
      </c>
      <c r="B123" s="674" t="s">
        <v>96</v>
      </c>
      <c r="C123" s="851" t="s">
        <v>2248</v>
      </c>
      <c r="D123" s="674" t="s">
        <v>234</v>
      </c>
      <c r="E123" s="679" t="s">
        <v>99</v>
      </c>
      <c r="F123" s="663" t="s">
        <v>2249</v>
      </c>
      <c r="G123" s="675">
        <v>39814</v>
      </c>
      <c r="H123" s="675" t="s">
        <v>101</v>
      </c>
      <c r="I123" s="675" t="s">
        <v>2250</v>
      </c>
      <c r="J123" s="675">
        <v>38416</v>
      </c>
      <c r="K123" s="675" t="s">
        <v>2251</v>
      </c>
      <c r="L123" s="675" t="s">
        <v>2252</v>
      </c>
      <c r="M123" s="675" t="s">
        <v>2253</v>
      </c>
      <c r="N123" s="679" t="s">
        <v>84</v>
      </c>
      <c r="O123" s="679" t="s">
        <v>46</v>
      </c>
      <c r="P123" s="679" t="s">
        <v>238</v>
      </c>
      <c r="Q123" s="732" t="s">
        <v>51</v>
      </c>
      <c r="R123" s="679" t="s">
        <v>39</v>
      </c>
      <c r="S123" s="750">
        <v>0</v>
      </c>
      <c r="T123" s="750">
        <v>0</v>
      </c>
      <c r="U123" s="750">
        <v>5900500</v>
      </c>
      <c r="V123" s="750">
        <v>5900500</v>
      </c>
      <c r="W123" s="750">
        <v>5900500</v>
      </c>
      <c r="X123" s="750">
        <v>5900500</v>
      </c>
      <c r="AA123" s="750">
        <v>5900500</v>
      </c>
    </row>
    <row r="124" spans="1:27" ht="158.4">
      <c r="A124" s="678">
        <v>601</v>
      </c>
      <c r="B124" s="674" t="s">
        <v>96</v>
      </c>
      <c r="C124" s="851" t="s">
        <v>2248</v>
      </c>
      <c r="D124" s="674" t="s">
        <v>234</v>
      </c>
      <c r="E124" s="679" t="s">
        <v>99</v>
      </c>
      <c r="F124" s="663" t="s">
        <v>2249</v>
      </c>
      <c r="G124" s="675">
        <v>39814</v>
      </c>
      <c r="H124" s="675" t="s">
        <v>101</v>
      </c>
      <c r="I124" s="675" t="s">
        <v>2250</v>
      </c>
      <c r="J124" s="675">
        <v>38416</v>
      </c>
      <c r="K124" s="675" t="s">
        <v>2254</v>
      </c>
      <c r="L124" s="675" t="s">
        <v>2255</v>
      </c>
      <c r="M124" s="675" t="s">
        <v>2200</v>
      </c>
      <c r="N124" s="679" t="s">
        <v>84</v>
      </c>
      <c r="O124" s="679" t="s">
        <v>47</v>
      </c>
      <c r="P124" s="679" t="s">
        <v>239</v>
      </c>
      <c r="Q124" s="732" t="s">
        <v>240</v>
      </c>
      <c r="R124" s="679" t="s">
        <v>173</v>
      </c>
      <c r="S124" s="750">
        <v>13767000</v>
      </c>
      <c r="T124" s="750">
        <v>13767000</v>
      </c>
      <c r="U124" s="750">
        <v>0</v>
      </c>
      <c r="V124" s="750">
        <v>0</v>
      </c>
      <c r="W124" s="750">
        <v>0</v>
      </c>
      <c r="X124" s="750">
        <v>0</v>
      </c>
      <c r="AA124" s="750">
        <v>0</v>
      </c>
    </row>
    <row r="125" spans="1:27" ht="132">
      <c r="A125" s="678">
        <v>601</v>
      </c>
      <c r="B125" s="674" t="s">
        <v>96</v>
      </c>
      <c r="C125" s="851" t="s">
        <v>2248</v>
      </c>
      <c r="D125" s="674" t="s">
        <v>234</v>
      </c>
      <c r="E125" s="679" t="s">
        <v>99</v>
      </c>
      <c r="F125" s="663" t="s">
        <v>2249</v>
      </c>
      <c r="G125" s="675">
        <v>39814</v>
      </c>
      <c r="H125" s="675" t="s">
        <v>101</v>
      </c>
      <c r="I125" s="675" t="s">
        <v>2250</v>
      </c>
      <c r="J125" s="675">
        <v>38416</v>
      </c>
      <c r="K125" s="675" t="s">
        <v>2256</v>
      </c>
      <c r="L125" s="675" t="s">
        <v>2257</v>
      </c>
      <c r="M125" s="675" t="s">
        <v>2258</v>
      </c>
      <c r="N125" s="679" t="s">
        <v>84</v>
      </c>
      <c r="O125" s="679" t="s">
        <v>47</v>
      </c>
      <c r="P125" s="679" t="s">
        <v>242</v>
      </c>
      <c r="Q125" s="732" t="s">
        <v>240</v>
      </c>
      <c r="R125" s="679" t="s">
        <v>508</v>
      </c>
      <c r="S125" s="750">
        <v>0</v>
      </c>
      <c r="T125" s="750">
        <v>0</v>
      </c>
      <c r="U125" s="750">
        <v>13367000</v>
      </c>
      <c r="V125" s="750">
        <v>13367000</v>
      </c>
      <c r="W125" s="750">
        <v>13367000</v>
      </c>
      <c r="X125" s="750">
        <v>13367000</v>
      </c>
      <c r="AA125" s="750">
        <v>13367000</v>
      </c>
    </row>
    <row r="126" spans="1:27" ht="158.4">
      <c r="A126" s="678">
        <v>601</v>
      </c>
      <c r="B126" s="674" t="s">
        <v>96</v>
      </c>
      <c r="C126" s="851" t="s">
        <v>2248</v>
      </c>
      <c r="D126" s="674" t="s">
        <v>234</v>
      </c>
      <c r="E126" s="679" t="s">
        <v>99</v>
      </c>
      <c r="F126" s="663" t="s">
        <v>2249</v>
      </c>
      <c r="G126" s="675">
        <v>39814</v>
      </c>
      <c r="H126" s="675" t="s">
        <v>101</v>
      </c>
      <c r="I126" s="675" t="s">
        <v>2250</v>
      </c>
      <c r="J126" s="675">
        <v>38416</v>
      </c>
      <c r="K126" s="675" t="s">
        <v>2254</v>
      </c>
      <c r="L126" s="675" t="s">
        <v>3070</v>
      </c>
      <c r="M126" s="675" t="s">
        <v>2200</v>
      </c>
      <c r="N126" s="679" t="s">
        <v>46</v>
      </c>
      <c r="O126" s="679" t="s">
        <v>48</v>
      </c>
      <c r="P126" s="679" t="s">
        <v>244</v>
      </c>
      <c r="Q126" s="732" t="s">
        <v>51</v>
      </c>
      <c r="R126" s="679" t="s">
        <v>39</v>
      </c>
      <c r="S126" s="750">
        <v>10090750</v>
      </c>
      <c r="T126" s="750">
        <v>10090750</v>
      </c>
      <c r="U126" s="750">
        <v>0</v>
      </c>
      <c r="V126" s="750">
        <v>0</v>
      </c>
      <c r="W126" s="750">
        <v>0</v>
      </c>
      <c r="X126" s="750">
        <v>0</v>
      </c>
      <c r="AA126" s="750">
        <v>0</v>
      </c>
    </row>
    <row r="127" spans="1:27" ht="184.8">
      <c r="A127" s="1035">
        <v>601</v>
      </c>
      <c r="B127" s="1033" t="s">
        <v>96</v>
      </c>
      <c r="C127" s="1042" t="s">
        <v>2248</v>
      </c>
      <c r="D127" s="1033" t="s">
        <v>234</v>
      </c>
      <c r="E127" s="1037" t="s">
        <v>99</v>
      </c>
      <c r="F127" s="227" t="s">
        <v>2195</v>
      </c>
      <c r="G127" s="16">
        <v>39814</v>
      </c>
      <c r="H127" s="225" t="s">
        <v>101</v>
      </c>
      <c r="I127" s="16" t="s">
        <v>2259</v>
      </c>
      <c r="J127" s="16">
        <v>38416</v>
      </c>
      <c r="K127" s="225" t="s">
        <v>2254</v>
      </c>
      <c r="L127" s="16" t="s">
        <v>3457</v>
      </c>
      <c r="M127" s="16" t="s">
        <v>3458</v>
      </c>
      <c r="N127" s="1034" t="s">
        <v>46</v>
      </c>
      <c r="O127" s="1034" t="s">
        <v>48</v>
      </c>
      <c r="P127" s="1034" t="s">
        <v>245</v>
      </c>
      <c r="Q127" s="1043" t="s">
        <v>246</v>
      </c>
      <c r="R127" s="1034" t="s">
        <v>39</v>
      </c>
      <c r="S127" s="1044">
        <v>11900573.1</v>
      </c>
      <c r="T127" s="1044">
        <v>11612573.1</v>
      </c>
      <c r="U127" s="1044">
        <v>9360974.5299999993</v>
      </c>
      <c r="V127" s="1044">
        <v>15750150</v>
      </c>
      <c r="W127" s="1044">
        <v>8250850</v>
      </c>
      <c r="X127" s="1044">
        <v>8250850</v>
      </c>
      <c r="AA127" s="1044">
        <f>9360974.53-3000</f>
        <v>9357974.5299999993</v>
      </c>
    </row>
    <row r="128" spans="1:27" ht="250.8">
      <c r="A128" s="1035">
        <v>601</v>
      </c>
      <c r="B128" s="1033" t="s">
        <v>96</v>
      </c>
      <c r="C128" s="1042" t="s">
        <v>2248</v>
      </c>
      <c r="D128" s="1033" t="s">
        <v>234</v>
      </c>
      <c r="E128" s="1037" t="s">
        <v>99</v>
      </c>
      <c r="F128" s="227" t="s">
        <v>2195</v>
      </c>
      <c r="G128" s="16">
        <v>39814</v>
      </c>
      <c r="H128" s="225" t="s">
        <v>101</v>
      </c>
      <c r="I128" s="16" t="s">
        <v>2259</v>
      </c>
      <c r="J128" s="16">
        <v>38416</v>
      </c>
      <c r="K128" s="225" t="s">
        <v>2254</v>
      </c>
      <c r="L128" s="16" t="s">
        <v>3455</v>
      </c>
      <c r="M128" s="16" t="s">
        <v>3456</v>
      </c>
      <c r="N128" s="1034" t="s">
        <v>46</v>
      </c>
      <c r="O128" s="1034" t="s">
        <v>48</v>
      </c>
      <c r="P128" s="1034" t="s">
        <v>3071</v>
      </c>
      <c r="Q128" s="1043" t="s">
        <v>2340</v>
      </c>
      <c r="R128" s="1034" t="s">
        <v>39</v>
      </c>
      <c r="S128" s="1044">
        <v>0</v>
      </c>
      <c r="T128" s="1044">
        <v>0</v>
      </c>
      <c r="U128" s="1044">
        <v>557547.55000000005</v>
      </c>
      <c r="V128" s="1044">
        <v>0</v>
      </c>
      <c r="W128" s="1044">
        <v>0</v>
      </c>
      <c r="X128" s="1044">
        <v>0</v>
      </c>
      <c r="AA128" s="1044">
        <v>557547.55000000005</v>
      </c>
    </row>
    <row r="129" spans="1:27" ht="277.2">
      <c r="A129" s="1035">
        <v>601</v>
      </c>
      <c r="B129" s="1033" t="s">
        <v>96</v>
      </c>
      <c r="C129" s="1042" t="s">
        <v>2248</v>
      </c>
      <c r="D129" s="1033" t="s">
        <v>234</v>
      </c>
      <c r="E129" s="1037" t="s">
        <v>99</v>
      </c>
      <c r="F129" s="227" t="s">
        <v>2195</v>
      </c>
      <c r="G129" s="16">
        <v>39814</v>
      </c>
      <c r="H129" s="225" t="s">
        <v>101</v>
      </c>
      <c r="I129" s="16" t="s">
        <v>2259</v>
      </c>
      <c r="J129" s="16">
        <v>38416</v>
      </c>
      <c r="K129" s="225" t="s">
        <v>2254</v>
      </c>
      <c r="L129" s="16" t="s">
        <v>3453</v>
      </c>
      <c r="M129" s="16" t="s">
        <v>3454</v>
      </c>
      <c r="N129" s="1034" t="s">
        <v>46</v>
      </c>
      <c r="O129" s="1034" t="s">
        <v>48</v>
      </c>
      <c r="P129" s="1034" t="s">
        <v>247</v>
      </c>
      <c r="Q129" s="1043" t="s">
        <v>246</v>
      </c>
      <c r="R129" s="1034" t="s">
        <v>39</v>
      </c>
      <c r="S129" s="1044">
        <v>2352320</v>
      </c>
      <c r="T129" s="1044">
        <v>2352320</v>
      </c>
      <c r="U129" s="1044">
        <v>2849730</v>
      </c>
      <c r="V129" s="1044">
        <v>5824140</v>
      </c>
      <c r="W129" s="1044">
        <v>3811030</v>
      </c>
      <c r="X129" s="1044">
        <v>3811030</v>
      </c>
      <c r="AA129" s="1044">
        <v>2849730</v>
      </c>
    </row>
    <row r="130" spans="1:27" ht="132">
      <c r="A130" s="678">
        <v>601</v>
      </c>
      <c r="B130" s="674" t="s">
        <v>96</v>
      </c>
      <c r="C130" s="851" t="s">
        <v>2248</v>
      </c>
      <c r="D130" s="674" t="s">
        <v>234</v>
      </c>
      <c r="E130" s="679" t="s">
        <v>99</v>
      </c>
      <c r="F130" s="663" t="s">
        <v>2249</v>
      </c>
      <c r="G130" s="675">
        <v>39814</v>
      </c>
      <c r="H130" s="675" t="s">
        <v>101</v>
      </c>
      <c r="I130" s="675" t="s">
        <v>2250</v>
      </c>
      <c r="J130" s="675">
        <v>38416</v>
      </c>
      <c r="K130" s="675" t="s">
        <v>2256</v>
      </c>
      <c r="L130" s="675" t="s">
        <v>2257</v>
      </c>
      <c r="M130" s="675" t="s">
        <v>2258</v>
      </c>
      <c r="N130" s="679" t="s">
        <v>84</v>
      </c>
      <c r="O130" s="679" t="s">
        <v>47</v>
      </c>
      <c r="P130" s="679" t="s">
        <v>238</v>
      </c>
      <c r="Q130" s="732" t="s">
        <v>51</v>
      </c>
      <c r="R130" s="679" t="s">
        <v>39</v>
      </c>
      <c r="S130" s="750">
        <v>0</v>
      </c>
      <c r="T130" s="750">
        <v>0</v>
      </c>
      <c r="U130" s="750">
        <v>1190000</v>
      </c>
      <c r="V130" s="750">
        <v>1190000</v>
      </c>
      <c r="W130" s="750">
        <v>1190000</v>
      </c>
      <c r="X130" s="750">
        <v>1190000</v>
      </c>
      <c r="AA130" s="750">
        <v>1190000</v>
      </c>
    </row>
    <row r="131" spans="1:27" ht="184.8">
      <c r="A131" s="678">
        <v>601</v>
      </c>
      <c r="B131" s="674" t="s">
        <v>96</v>
      </c>
      <c r="C131" s="851" t="s">
        <v>2260</v>
      </c>
      <c r="D131" s="674" t="s">
        <v>249</v>
      </c>
      <c r="E131" s="679" t="s">
        <v>99</v>
      </c>
      <c r="F131" s="663" t="s">
        <v>2261</v>
      </c>
      <c r="G131" s="675">
        <v>39814</v>
      </c>
      <c r="H131" s="675" t="s">
        <v>101</v>
      </c>
      <c r="I131" s="675" t="s">
        <v>2259</v>
      </c>
      <c r="J131" s="675">
        <v>38416</v>
      </c>
      <c r="K131" s="675" t="s">
        <v>2254</v>
      </c>
      <c r="L131" s="675" t="s">
        <v>3072</v>
      </c>
      <c r="M131" s="675" t="s">
        <v>3073</v>
      </c>
      <c r="N131" s="679" t="s">
        <v>229</v>
      </c>
      <c r="O131" s="679" t="s">
        <v>252</v>
      </c>
      <c r="P131" s="679" t="s">
        <v>253</v>
      </c>
      <c r="Q131" s="732" t="s">
        <v>3074</v>
      </c>
      <c r="R131" s="679" t="s">
        <v>39</v>
      </c>
      <c r="S131" s="750">
        <v>191936</v>
      </c>
      <c r="T131" s="750">
        <v>191936</v>
      </c>
      <c r="U131" s="750">
        <v>89200</v>
      </c>
      <c r="V131" s="750">
        <v>160000</v>
      </c>
      <c r="W131" s="750">
        <v>160000</v>
      </c>
      <c r="X131" s="750">
        <v>160000</v>
      </c>
      <c r="AA131" s="750">
        <v>89200</v>
      </c>
    </row>
    <row r="132" spans="1:27" ht="118.8">
      <c r="A132" s="1035">
        <v>601</v>
      </c>
      <c r="B132" s="1033" t="s">
        <v>96</v>
      </c>
      <c r="C132" s="1042" t="s">
        <v>255</v>
      </c>
      <c r="D132" s="1033" t="s">
        <v>256</v>
      </c>
      <c r="E132" s="1037" t="s">
        <v>99</v>
      </c>
      <c r="F132" s="227" t="s">
        <v>2262</v>
      </c>
      <c r="G132" s="16">
        <v>39814</v>
      </c>
      <c r="H132" s="225" t="s">
        <v>101</v>
      </c>
      <c r="I132" s="16" t="s">
        <v>2259</v>
      </c>
      <c r="J132" s="16">
        <v>38416</v>
      </c>
      <c r="K132" s="225" t="s">
        <v>2254</v>
      </c>
      <c r="L132" s="16" t="s">
        <v>2263</v>
      </c>
      <c r="M132" s="16" t="s">
        <v>2201</v>
      </c>
      <c r="N132" s="1034" t="s">
        <v>119</v>
      </c>
      <c r="O132" s="1034" t="s">
        <v>84</v>
      </c>
      <c r="P132" s="1034" t="s">
        <v>258</v>
      </c>
      <c r="Q132" s="1043" t="s">
        <v>3075</v>
      </c>
      <c r="R132" s="1034" t="s">
        <v>39</v>
      </c>
      <c r="S132" s="1044">
        <v>192000</v>
      </c>
      <c r="T132" s="1044">
        <v>192000</v>
      </c>
      <c r="U132" s="1044">
        <v>419800</v>
      </c>
      <c r="V132" s="1044">
        <v>2087500</v>
      </c>
      <c r="W132" s="1044">
        <v>2087500</v>
      </c>
      <c r="X132" s="1044">
        <v>2087500</v>
      </c>
      <c r="AA132" s="1044">
        <v>419800</v>
      </c>
    </row>
    <row r="133" spans="1:27" ht="52.8">
      <c r="A133" s="1035">
        <v>601</v>
      </c>
      <c r="B133" s="1033" t="s">
        <v>96</v>
      </c>
      <c r="C133" s="1042" t="s">
        <v>255</v>
      </c>
      <c r="D133" s="1033" t="s">
        <v>2264</v>
      </c>
      <c r="E133" s="1037" t="s">
        <v>99</v>
      </c>
      <c r="F133" s="227" t="s">
        <v>2262</v>
      </c>
      <c r="G133" s="16">
        <v>39814</v>
      </c>
      <c r="H133" s="225" t="s">
        <v>101</v>
      </c>
      <c r="I133" s="16" t="s">
        <v>2259</v>
      </c>
      <c r="J133" s="16">
        <v>38416</v>
      </c>
      <c r="K133" s="225" t="s">
        <v>2265</v>
      </c>
      <c r="L133" s="16" t="s">
        <v>2266</v>
      </c>
      <c r="M133" s="16" t="s">
        <v>2267</v>
      </c>
      <c r="N133" s="1034" t="s">
        <v>46</v>
      </c>
      <c r="O133" s="1034" t="s">
        <v>48</v>
      </c>
      <c r="P133" s="1034" t="s">
        <v>258</v>
      </c>
      <c r="Q133" s="1043" t="s">
        <v>3075</v>
      </c>
      <c r="R133" s="1034" t="s">
        <v>232</v>
      </c>
      <c r="S133" s="1044">
        <v>0</v>
      </c>
      <c r="T133" s="1044">
        <v>0</v>
      </c>
      <c r="U133" s="1044">
        <v>50000</v>
      </c>
      <c r="V133" s="1044">
        <v>0</v>
      </c>
      <c r="W133" s="1044">
        <v>0</v>
      </c>
      <c r="X133" s="1044">
        <v>0</v>
      </c>
      <c r="AA133" s="1044">
        <v>50000</v>
      </c>
    </row>
    <row r="134" spans="1:27" ht="52.8">
      <c r="A134" s="678">
        <v>601</v>
      </c>
      <c r="B134" s="674" t="s">
        <v>96</v>
      </c>
      <c r="C134" s="851" t="s">
        <v>255</v>
      </c>
      <c r="D134" s="674" t="s">
        <v>2264</v>
      </c>
      <c r="E134" s="679" t="s">
        <v>99</v>
      </c>
      <c r="F134" s="663" t="s">
        <v>2262</v>
      </c>
      <c r="G134" s="675">
        <v>39814</v>
      </c>
      <c r="H134" s="675" t="s">
        <v>101</v>
      </c>
      <c r="I134" s="675" t="s">
        <v>2259</v>
      </c>
      <c r="J134" s="675">
        <v>38416</v>
      </c>
      <c r="K134" s="675" t="s">
        <v>2265</v>
      </c>
      <c r="L134" s="675" t="s">
        <v>2266</v>
      </c>
      <c r="M134" s="675" t="s">
        <v>2267</v>
      </c>
      <c r="N134" s="679" t="s">
        <v>119</v>
      </c>
      <c r="O134" s="679" t="s">
        <v>84</v>
      </c>
      <c r="P134" s="679" t="s">
        <v>258</v>
      </c>
      <c r="Q134" s="732" t="s">
        <v>3075</v>
      </c>
      <c r="R134" s="679" t="s">
        <v>3076</v>
      </c>
      <c r="S134" s="750">
        <v>0</v>
      </c>
      <c r="T134" s="750">
        <v>0</v>
      </c>
      <c r="U134" s="750">
        <v>0</v>
      </c>
      <c r="V134" s="750">
        <v>100000</v>
      </c>
      <c r="W134" s="750">
        <v>100000</v>
      </c>
      <c r="X134" s="750">
        <v>100000</v>
      </c>
      <c r="AA134" s="750">
        <v>0</v>
      </c>
    </row>
    <row r="135" spans="1:27" ht="105.6">
      <c r="A135" s="678">
        <v>601</v>
      </c>
      <c r="B135" s="674" t="s">
        <v>96</v>
      </c>
      <c r="C135" s="851" t="s">
        <v>2268</v>
      </c>
      <c r="D135" s="674" t="s">
        <v>2269</v>
      </c>
      <c r="E135" s="679" t="s">
        <v>99</v>
      </c>
      <c r="F135" s="663" t="s">
        <v>2246</v>
      </c>
      <c r="G135" s="675">
        <v>39814</v>
      </c>
      <c r="H135" s="675" t="s">
        <v>263</v>
      </c>
      <c r="I135" s="675" t="s">
        <v>2270</v>
      </c>
      <c r="J135" s="675">
        <v>34561</v>
      </c>
      <c r="K135" s="675" t="s">
        <v>103</v>
      </c>
      <c r="L135" s="675" t="s">
        <v>2271</v>
      </c>
      <c r="M135" s="675" t="s">
        <v>2272</v>
      </c>
      <c r="N135" s="679" t="s">
        <v>46</v>
      </c>
      <c r="O135" s="679" t="s">
        <v>48</v>
      </c>
      <c r="P135" s="679" t="s">
        <v>265</v>
      </c>
      <c r="Q135" s="732" t="s">
        <v>266</v>
      </c>
      <c r="R135" s="679" t="s">
        <v>37</v>
      </c>
      <c r="S135" s="750">
        <v>6254929.2300000004</v>
      </c>
      <c r="T135" s="750">
        <v>6083392.3200000003</v>
      </c>
      <c r="U135" s="750">
        <v>0</v>
      </c>
      <c r="V135" s="750">
        <v>0</v>
      </c>
      <c r="W135" s="750">
        <v>0</v>
      </c>
      <c r="X135" s="750">
        <v>0</v>
      </c>
      <c r="AA135" s="750">
        <v>0</v>
      </c>
    </row>
    <row r="136" spans="1:27" ht="105.6">
      <c r="A136" s="678">
        <v>601</v>
      </c>
      <c r="B136" s="674" t="s">
        <v>96</v>
      </c>
      <c r="C136" s="851" t="s">
        <v>2268</v>
      </c>
      <c r="D136" s="674" t="s">
        <v>2269</v>
      </c>
      <c r="E136" s="679" t="s">
        <v>99</v>
      </c>
      <c r="F136" s="663" t="s">
        <v>2246</v>
      </c>
      <c r="G136" s="675">
        <v>39814</v>
      </c>
      <c r="H136" s="675" t="s">
        <v>263</v>
      </c>
      <c r="I136" s="675" t="s">
        <v>2270</v>
      </c>
      <c r="J136" s="675">
        <v>34561</v>
      </c>
      <c r="K136" s="675" t="s">
        <v>103</v>
      </c>
      <c r="L136" s="675" t="s">
        <v>2271</v>
      </c>
      <c r="M136" s="675" t="s">
        <v>2272</v>
      </c>
      <c r="N136" s="679" t="s">
        <v>46</v>
      </c>
      <c r="O136" s="679" t="s">
        <v>48</v>
      </c>
      <c r="P136" s="679" t="s">
        <v>265</v>
      </c>
      <c r="Q136" s="732" t="s">
        <v>266</v>
      </c>
      <c r="R136" s="679" t="s">
        <v>35</v>
      </c>
      <c r="S136" s="750">
        <v>170600</v>
      </c>
      <c r="T136" s="750">
        <v>446.67</v>
      </c>
      <c r="U136" s="750">
        <v>0</v>
      </c>
      <c r="V136" s="750">
        <v>0</v>
      </c>
      <c r="W136" s="750">
        <v>0</v>
      </c>
      <c r="X136" s="750">
        <v>0</v>
      </c>
      <c r="AA136" s="750">
        <v>0</v>
      </c>
    </row>
    <row r="137" spans="1:27" ht="105.6">
      <c r="A137" s="678">
        <v>601</v>
      </c>
      <c r="B137" s="674" t="s">
        <v>96</v>
      </c>
      <c r="C137" s="851" t="s">
        <v>2268</v>
      </c>
      <c r="D137" s="674" t="s">
        <v>2273</v>
      </c>
      <c r="E137" s="679" t="s">
        <v>99</v>
      </c>
      <c r="F137" s="663" t="s">
        <v>2246</v>
      </c>
      <c r="G137" s="675">
        <v>39814</v>
      </c>
      <c r="H137" s="675" t="s">
        <v>263</v>
      </c>
      <c r="I137" s="675" t="s">
        <v>2270</v>
      </c>
      <c r="J137" s="675">
        <v>34561</v>
      </c>
      <c r="K137" s="675" t="s">
        <v>103</v>
      </c>
      <c r="L137" s="675" t="s">
        <v>2271</v>
      </c>
      <c r="M137" s="675" t="s">
        <v>2272</v>
      </c>
      <c r="N137" s="679" t="s">
        <v>46</v>
      </c>
      <c r="O137" s="679" t="s">
        <v>48</v>
      </c>
      <c r="P137" s="679" t="s">
        <v>265</v>
      </c>
      <c r="Q137" s="732" t="s">
        <v>266</v>
      </c>
      <c r="R137" s="679" t="s">
        <v>36</v>
      </c>
      <c r="S137" s="750">
        <v>1905976.62</v>
      </c>
      <c r="T137" s="750">
        <v>1828177.51</v>
      </c>
      <c r="U137" s="750">
        <v>0</v>
      </c>
      <c r="V137" s="750">
        <v>0</v>
      </c>
      <c r="W137" s="750">
        <v>0</v>
      </c>
      <c r="X137" s="750">
        <v>0</v>
      </c>
      <c r="AA137" s="750">
        <v>0</v>
      </c>
    </row>
    <row r="138" spans="1:27" ht="52.8">
      <c r="A138" s="678">
        <v>601</v>
      </c>
      <c r="B138" s="674" t="s">
        <v>96</v>
      </c>
      <c r="C138" s="851" t="s">
        <v>2268</v>
      </c>
      <c r="D138" s="674" t="s">
        <v>2273</v>
      </c>
      <c r="E138" s="679" t="s">
        <v>99</v>
      </c>
      <c r="F138" s="663" t="s">
        <v>2246</v>
      </c>
      <c r="G138" s="675">
        <v>39814</v>
      </c>
      <c r="H138" s="675" t="s">
        <v>263</v>
      </c>
      <c r="I138" s="675" t="s">
        <v>2270</v>
      </c>
      <c r="J138" s="675">
        <v>34561</v>
      </c>
      <c r="K138" s="675" t="s">
        <v>2155</v>
      </c>
      <c r="L138" s="675" t="s">
        <v>2274</v>
      </c>
      <c r="M138" s="675" t="s">
        <v>2275</v>
      </c>
      <c r="N138" s="679" t="s">
        <v>46</v>
      </c>
      <c r="O138" s="679" t="s">
        <v>48</v>
      </c>
      <c r="P138" s="679" t="s">
        <v>268</v>
      </c>
      <c r="Q138" s="732" t="s">
        <v>269</v>
      </c>
      <c r="R138" s="679" t="s">
        <v>37</v>
      </c>
      <c r="S138" s="750">
        <v>0</v>
      </c>
      <c r="T138" s="750">
        <v>0</v>
      </c>
      <c r="U138" s="750">
        <v>6989688</v>
      </c>
      <c r="V138" s="750">
        <v>5687160</v>
      </c>
      <c r="W138" s="750">
        <v>5687160</v>
      </c>
      <c r="X138" s="750">
        <v>5687160</v>
      </c>
      <c r="AA138" s="750">
        <v>6989688</v>
      </c>
    </row>
    <row r="139" spans="1:27" ht="52.8">
      <c r="A139" s="1035">
        <v>601</v>
      </c>
      <c r="B139" s="1033" t="s">
        <v>96</v>
      </c>
      <c r="C139" s="1042" t="s">
        <v>2268</v>
      </c>
      <c r="D139" s="1033" t="s">
        <v>2273</v>
      </c>
      <c r="E139" s="1037" t="s">
        <v>99</v>
      </c>
      <c r="F139" s="227" t="s">
        <v>2246</v>
      </c>
      <c r="G139" s="16">
        <v>39814</v>
      </c>
      <c r="H139" s="225" t="s">
        <v>263</v>
      </c>
      <c r="I139" s="16" t="s">
        <v>2270</v>
      </c>
      <c r="J139" s="16">
        <v>34561</v>
      </c>
      <c r="K139" s="225" t="s">
        <v>2155</v>
      </c>
      <c r="L139" s="16" t="s">
        <v>2274</v>
      </c>
      <c r="M139" s="16" t="s">
        <v>2275</v>
      </c>
      <c r="N139" s="1034" t="s">
        <v>46</v>
      </c>
      <c r="O139" s="1034" t="s">
        <v>48</v>
      </c>
      <c r="P139" s="1034" t="s">
        <v>268</v>
      </c>
      <c r="Q139" s="1043" t="s">
        <v>269</v>
      </c>
      <c r="R139" s="1034" t="s">
        <v>35</v>
      </c>
      <c r="S139" s="1044">
        <v>0</v>
      </c>
      <c r="T139" s="1044">
        <v>0</v>
      </c>
      <c r="U139" s="1044">
        <v>120.97</v>
      </c>
      <c r="V139" s="1044">
        <v>0</v>
      </c>
      <c r="W139" s="1044">
        <v>0</v>
      </c>
      <c r="X139" s="1044">
        <v>0</v>
      </c>
      <c r="AA139" s="1044">
        <v>120.97</v>
      </c>
    </row>
    <row r="140" spans="1:27" ht="52.8">
      <c r="A140" s="1035">
        <v>601</v>
      </c>
      <c r="B140" s="1033" t="s">
        <v>96</v>
      </c>
      <c r="C140" s="1042" t="s">
        <v>2268</v>
      </c>
      <c r="D140" s="1033" t="s">
        <v>2269</v>
      </c>
      <c r="E140" s="1037" t="s">
        <v>99</v>
      </c>
      <c r="F140" s="227" t="s">
        <v>2246</v>
      </c>
      <c r="G140" s="16">
        <v>39814</v>
      </c>
      <c r="H140" s="225" t="s">
        <v>263</v>
      </c>
      <c r="I140" s="16" t="s">
        <v>2270</v>
      </c>
      <c r="J140" s="16">
        <v>34561</v>
      </c>
      <c r="K140" s="225" t="s">
        <v>2155</v>
      </c>
      <c r="L140" s="16" t="s">
        <v>2274</v>
      </c>
      <c r="M140" s="16" t="s">
        <v>2275</v>
      </c>
      <c r="N140" s="1034" t="s">
        <v>46</v>
      </c>
      <c r="O140" s="1034" t="s">
        <v>48</v>
      </c>
      <c r="P140" s="1034" t="s">
        <v>268</v>
      </c>
      <c r="Q140" s="1043" t="s">
        <v>269</v>
      </c>
      <c r="R140" s="1034" t="s">
        <v>36</v>
      </c>
      <c r="S140" s="1044">
        <v>0</v>
      </c>
      <c r="T140" s="1044">
        <v>0</v>
      </c>
      <c r="U140" s="1044">
        <v>1977771.03</v>
      </c>
      <c r="V140" s="1044">
        <v>1717530</v>
      </c>
      <c r="W140" s="1044">
        <v>1717530</v>
      </c>
      <c r="X140" s="1044">
        <v>1717530</v>
      </c>
      <c r="AA140" s="1044">
        <v>1977771.03</v>
      </c>
    </row>
    <row r="141" spans="1:27" ht="52.8">
      <c r="A141" s="678">
        <v>601</v>
      </c>
      <c r="B141" s="674" t="s">
        <v>96</v>
      </c>
      <c r="C141" s="851" t="s">
        <v>2268</v>
      </c>
      <c r="D141" s="674" t="s">
        <v>2273</v>
      </c>
      <c r="E141" s="679" t="s">
        <v>99</v>
      </c>
      <c r="F141" s="663" t="s">
        <v>2246</v>
      </c>
      <c r="G141" s="675">
        <v>39814</v>
      </c>
      <c r="H141" s="675" t="s">
        <v>263</v>
      </c>
      <c r="I141" s="675" t="s">
        <v>2270</v>
      </c>
      <c r="J141" s="675">
        <v>34561</v>
      </c>
      <c r="K141" s="675" t="s">
        <v>2155</v>
      </c>
      <c r="L141" s="675" t="s">
        <v>2274</v>
      </c>
      <c r="M141" s="675" t="s">
        <v>2275</v>
      </c>
      <c r="N141" s="679" t="s">
        <v>46</v>
      </c>
      <c r="O141" s="679" t="s">
        <v>48</v>
      </c>
      <c r="P141" s="679" t="s">
        <v>268</v>
      </c>
      <c r="Q141" s="732" t="s">
        <v>269</v>
      </c>
      <c r="R141" s="679" t="s">
        <v>39</v>
      </c>
      <c r="S141" s="750">
        <v>0</v>
      </c>
      <c r="T141" s="750">
        <v>0</v>
      </c>
      <c r="U141" s="1044">
        <v>133000</v>
      </c>
      <c r="V141" s="750">
        <v>0</v>
      </c>
      <c r="W141" s="750">
        <v>0</v>
      </c>
      <c r="X141" s="750">
        <v>0</v>
      </c>
      <c r="AA141" s="1044">
        <v>133000</v>
      </c>
    </row>
    <row r="142" spans="1:27" ht="105.6">
      <c r="A142" s="678">
        <v>601</v>
      </c>
      <c r="B142" s="674" t="s">
        <v>96</v>
      </c>
      <c r="C142" s="851" t="s">
        <v>2268</v>
      </c>
      <c r="D142" s="674" t="s">
        <v>2269</v>
      </c>
      <c r="E142" s="679" t="s">
        <v>99</v>
      </c>
      <c r="F142" s="663" t="s">
        <v>2195</v>
      </c>
      <c r="G142" s="675">
        <v>39814</v>
      </c>
      <c r="H142" s="675" t="s">
        <v>263</v>
      </c>
      <c r="I142" s="675" t="s">
        <v>2270</v>
      </c>
      <c r="J142" s="675">
        <v>34561</v>
      </c>
      <c r="K142" s="675" t="s">
        <v>103</v>
      </c>
      <c r="L142" s="675" t="s">
        <v>2271</v>
      </c>
      <c r="M142" s="675" t="s">
        <v>2272</v>
      </c>
      <c r="N142" s="679" t="s">
        <v>46</v>
      </c>
      <c r="O142" s="679" t="s">
        <v>48</v>
      </c>
      <c r="P142" s="679" t="s">
        <v>265</v>
      </c>
      <c r="Q142" s="732" t="s">
        <v>266</v>
      </c>
      <c r="R142" s="679" t="s">
        <v>39</v>
      </c>
      <c r="S142" s="750">
        <v>985661.43999999994</v>
      </c>
      <c r="T142" s="750">
        <v>1661.44</v>
      </c>
      <c r="U142" s="750">
        <v>0</v>
      </c>
      <c r="V142" s="750">
        <v>0</v>
      </c>
      <c r="W142" s="750">
        <v>0</v>
      </c>
      <c r="X142" s="750">
        <v>0</v>
      </c>
      <c r="AA142" s="750">
        <v>0</v>
      </c>
    </row>
    <row r="143" spans="1:27" ht="105.6">
      <c r="A143" s="678">
        <v>601</v>
      </c>
      <c r="B143" s="674" t="s">
        <v>96</v>
      </c>
      <c r="C143" s="851" t="s">
        <v>2268</v>
      </c>
      <c r="D143" s="674" t="s">
        <v>2269</v>
      </c>
      <c r="E143" s="679" t="s">
        <v>99</v>
      </c>
      <c r="F143" s="663" t="s">
        <v>2195</v>
      </c>
      <c r="G143" s="675">
        <v>39814</v>
      </c>
      <c r="H143" s="675" t="s">
        <v>263</v>
      </c>
      <c r="I143" s="675" t="s">
        <v>2270</v>
      </c>
      <c r="J143" s="675">
        <v>34561</v>
      </c>
      <c r="K143" s="675" t="s">
        <v>103</v>
      </c>
      <c r="L143" s="675" t="s">
        <v>2271</v>
      </c>
      <c r="M143" s="675" t="s">
        <v>2272</v>
      </c>
      <c r="N143" s="679" t="s">
        <v>46</v>
      </c>
      <c r="O143" s="679" t="s">
        <v>48</v>
      </c>
      <c r="P143" s="679" t="s">
        <v>265</v>
      </c>
      <c r="Q143" s="732" t="s">
        <v>266</v>
      </c>
      <c r="R143" s="679" t="s">
        <v>42</v>
      </c>
      <c r="S143" s="750">
        <v>47523.08</v>
      </c>
      <c r="T143" s="750">
        <v>47523.08</v>
      </c>
      <c r="U143" s="750">
        <v>0</v>
      </c>
      <c r="V143" s="750">
        <v>0</v>
      </c>
      <c r="W143" s="750">
        <v>0</v>
      </c>
      <c r="X143" s="750">
        <v>0</v>
      </c>
      <c r="AA143" s="750">
        <v>0</v>
      </c>
    </row>
    <row r="144" spans="1:27" ht="132">
      <c r="A144" s="1035">
        <v>601</v>
      </c>
      <c r="B144" s="1033" t="s">
        <v>96</v>
      </c>
      <c r="C144" s="1042" t="s">
        <v>271</v>
      </c>
      <c r="D144" s="1033" t="s">
        <v>272</v>
      </c>
      <c r="E144" s="1037" t="s">
        <v>273</v>
      </c>
      <c r="F144" s="227" t="s">
        <v>2276</v>
      </c>
      <c r="G144" s="16">
        <v>38222</v>
      </c>
      <c r="H144" s="225" t="s">
        <v>101</v>
      </c>
      <c r="I144" s="16" t="s">
        <v>2196</v>
      </c>
      <c r="J144" s="16">
        <v>38416</v>
      </c>
      <c r="K144" s="225" t="s">
        <v>103</v>
      </c>
      <c r="L144" s="16" t="s">
        <v>3459</v>
      </c>
      <c r="M144" s="16" t="s">
        <v>3460</v>
      </c>
      <c r="N144" s="1034" t="s">
        <v>46</v>
      </c>
      <c r="O144" s="1034" t="s">
        <v>252</v>
      </c>
      <c r="P144" s="1034" t="s">
        <v>275</v>
      </c>
      <c r="Q144" s="1043" t="s">
        <v>276</v>
      </c>
      <c r="R144" s="1034" t="s">
        <v>39</v>
      </c>
      <c r="S144" s="1044">
        <v>1096640</v>
      </c>
      <c r="T144" s="1044">
        <v>285000</v>
      </c>
      <c r="U144" s="1044">
        <v>69450</v>
      </c>
      <c r="V144" s="1044">
        <v>1291440</v>
      </c>
      <c r="W144" s="1044">
        <v>86530</v>
      </c>
      <c r="X144" s="1044">
        <v>139630</v>
      </c>
      <c r="AA144" s="1044">
        <v>18000</v>
      </c>
    </row>
    <row r="145" spans="1:27" ht="118.8">
      <c r="A145" s="678">
        <v>601</v>
      </c>
      <c r="B145" s="674" t="s">
        <v>96</v>
      </c>
      <c r="C145" s="851" t="s">
        <v>277</v>
      </c>
      <c r="D145" s="674" t="s">
        <v>2278</v>
      </c>
      <c r="E145" s="679" t="s">
        <v>279</v>
      </c>
      <c r="F145" s="663" t="s">
        <v>2279</v>
      </c>
      <c r="G145" s="675">
        <v>38287</v>
      </c>
      <c r="H145" s="675" t="s">
        <v>281</v>
      </c>
      <c r="I145" s="675" t="s">
        <v>2280</v>
      </c>
      <c r="J145" s="675">
        <v>38353</v>
      </c>
      <c r="K145" s="675" t="s">
        <v>103</v>
      </c>
      <c r="L145" s="675" t="s">
        <v>3077</v>
      </c>
      <c r="M145" s="675" t="s">
        <v>2201</v>
      </c>
      <c r="N145" s="679" t="s">
        <v>46</v>
      </c>
      <c r="O145" s="679" t="s">
        <v>119</v>
      </c>
      <c r="P145" s="679" t="s">
        <v>283</v>
      </c>
      <c r="Q145" s="732" t="s">
        <v>284</v>
      </c>
      <c r="R145" s="679" t="s">
        <v>37</v>
      </c>
      <c r="S145" s="750">
        <v>706337.43</v>
      </c>
      <c r="T145" s="750">
        <v>706337.43</v>
      </c>
      <c r="U145" s="750">
        <v>706460</v>
      </c>
      <c r="V145" s="750">
        <v>617367</v>
      </c>
      <c r="W145" s="750">
        <v>617367</v>
      </c>
      <c r="X145" s="750">
        <v>617367</v>
      </c>
      <c r="AA145" s="750">
        <v>706460</v>
      </c>
    </row>
    <row r="146" spans="1:27" ht="118.8">
      <c r="A146" s="678">
        <v>601</v>
      </c>
      <c r="B146" s="674" t="s">
        <v>96</v>
      </c>
      <c r="C146" s="851" t="s">
        <v>277</v>
      </c>
      <c r="D146" s="674" t="s">
        <v>2278</v>
      </c>
      <c r="E146" s="679" t="s">
        <v>279</v>
      </c>
      <c r="F146" s="663" t="s">
        <v>2279</v>
      </c>
      <c r="G146" s="675">
        <v>38287</v>
      </c>
      <c r="H146" s="675" t="s">
        <v>281</v>
      </c>
      <c r="I146" s="675" t="s">
        <v>2280</v>
      </c>
      <c r="J146" s="675">
        <v>38353</v>
      </c>
      <c r="K146" s="675" t="s">
        <v>103</v>
      </c>
      <c r="L146" s="675" t="s">
        <v>3077</v>
      </c>
      <c r="M146" s="675" t="s">
        <v>2201</v>
      </c>
      <c r="N146" s="679" t="s">
        <v>46</v>
      </c>
      <c r="O146" s="679" t="s">
        <v>119</v>
      </c>
      <c r="P146" s="679" t="s">
        <v>283</v>
      </c>
      <c r="Q146" s="732" t="s">
        <v>284</v>
      </c>
      <c r="R146" s="679" t="s">
        <v>36</v>
      </c>
      <c r="S146" s="750">
        <v>213313.91</v>
      </c>
      <c r="T146" s="750">
        <v>213313.91</v>
      </c>
      <c r="U146" s="750">
        <v>213351</v>
      </c>
      <c r="V146" s="750">
        <v>186445</v>
      </c>
      <c r="W146" s="750">
        <v>186445</v>
      </c>
      <c r="X146" s="750">
        <v>186445</v>
      </c>
      <c r="AA146" s="750">
        <v>213351</v>
      </c>
    </row>
    <row r="147" spans="1:27" ht="118.8">
      <c r="A147" s="678">
        <v>601</v>
      </c>
      <c r="B147" s="674" t="s">
        <v>96</v>
      </c>
      <c r="C147" s="851" t="s">
        <v>277</v>
      </c>
      <c r="D147" s="674" t="s">
        <v>2278</v>
      </c>
      <c r="E147" s="679" t="s">
        <v>279</v>
      </c>
      <c r="F147" s="663" t="s">
        <v>2279</v>
      </c>
      <c r="G147" s="675">
        <v>38287</v>
      </c>
      <c r="H147" s="675" t="s">
        <v>281</v>
      </c>
      <c r="I147" s="675" t="s">
        <v>2280</v>
      </c>
      <c r="J147" s="675">
        <v>38353</v>
      </c>
      <c r="K147" s="675" t="s">
        <v>103</v>
      </c>
      <c r="L147" s="675" t="s">
        <v>3077</v>
      </c>
      <c r="M147" s="675" t="s">
        <v>2201</v>
      </c>
      <c r="N147" s="679" t="s">
        <v>46</v>
      </c>
      <c r="O147" s="679" t="s">
        <v>119</v>
      </c>
      <c r="P147" s="679" t="s">
        <v>283</v>
      </c>
      <c r="Q147" s="732" t="s">
        <v>284</v>
      </c>
      <c r="R147" s="679" t="s">
        <v>39</v>
      </c>
      <c r="S147" s="750">
        <v>242992.58</v>
      </c>
      <c r="T147" s="750">
        <v>242992.58</v>
      </c>
      <c r="U147" s="750">
        <v>242830</v>
      </c>
      <c r="V147" s="750">
        <v>212206</v>
      </c>
      <c r="W147" s="750">
        <v>212206</v>
      </c>
      <c r="X147" s="750">
        <v>212206</v>
      </c>
      <c r="AA147" s="750">
        <v>242830</v>
      </c>
    </row>
    <row r="148" spans="1:27" ht="79.2">
      <c r="A148" s="1035">
        <v>601</v>
      </c>
      <c r="B148" s="1033" t="s">
        <v>96</v>
      </c>
      <c r="C148" s="1042" t="s">
        <v>285</v>
      </c>
      <c r="D148" s="1033" t="s">
        <v>2281</v>
      </c>
      <c r="E148" s="1037" t="s">
        <v>99</v>
      </c>
      <c r="F148" s="227" t="s">
        <v>2282</v>
      </c>
      <c r="G148" s="16">
        <v>39814</v>
      </c>
      <c r="H148" s="225" t="s">
        <v>101</v>
      </c>
      <c r="I148" s="16" t="s">
        <v>2259</v>
      </c>
      <c r="J148" s="16">
        <v>38416</v>
      </c>
      <c r="K148" s="225" t="s">
        <v>2265</v>
      </c>
      <c r="L148" s="16" t="s">
        <v>2283</v>
      </c>
      <c r="M148" s="16" t="s">
        <v>2267</v>
      </c>
      <c r="N148" s="1034" t="s">
        <v>46</v>
      </c>
      <c r="O148" s="1034" t="s">
        <v>48</v>
      </c>
      <c r="P148" s="1034" t="s">
        <v>288</v>
      </c>
      <c r="Q148" s="1043" t="s">
        <v>3078</v>
      </c>
      <c r="R148" s="1034" t="s">
        <v>39</v>
      </c>
      <c r="S148" s="1044">
        <v>0</v>
      </c>
      <c r="T148" s="1044">
        <v>0</v>
      </c>
      <c r="U148" s="1044">
        <v>57893.5</v>
      </c>
      <c r="V148" s="1044">
        <v>74970</v>
      </c>
      <c r="W148" s="1044">
        <v>74970</v>
      </c>
      <c r="X148" s="1044">
        <v>74970</v>
      </c>
      <c r="AA148" s="1044">
        <v>57893.5</v>
      </c>
    </row>
    <row r="149" spans="1:27" ht="118.8">
      <c r="A149" s="678">
        <v>601</v>
      </c>
      <c r="B149" s="674" t="s">
        <v>96</v>
      </c>
      <c r="C149" s="851" t="s">
        <v>285</v>
      </c>
      <c r="D149" s="674" t="s">
        <v>286</v>
      </c>
      <c r="E149" s="679" t="s">
        <v>99</v>
      </c>
      <c r="F149" s="663" t="s">
        <v>2282</v>
      </c>
      <c r="G149" s="675">
        <v>39814</v>
      </c>
      <c r="H149" s="675" t="s">
        <v>101</v>
      </c>
      <c r="I149" s="675" t="s">
        <v>2259</v>
      </c>
      <c r="J149" s="675">
        <v>38416</v>
      </c>
      <c r="K149" s="675" t="s">
        <v>103</v>
      </c>
      <c r="L149" s="675" t="s">
        <v>2284</v>
      </c>
      <c r="M149" s="675" t="s">
        <v>2201</v>
      </c>
      <c r="N149" s="679" t="s">
        <v>46</v>
      </c>
      <c r="O149" s="679" t="s">
        <v>48</v>
      </c>
      <c r="P149" s="679" t="s">
        <v>291</v>
      </c>
      <c r="Q149" s="732" t="s">
        <v>3078</v>
      </c>
      <c r="R149" s="679" t="s">
        <v>39</v>
      </c>
      <c r="S149" s="750">
        <v>60500</v>
      </c>
      <c r="T149" s="750">
        <v>60500</v>
      </c>
      <c r="U149" s="750">
        <v>15000</v>
      </c>
      <c r="V149" s="750">
        <v>13500</v>
      </c>
      <c r="W149" s="750">
        <v>13500</v>
      </c>
      <c r="X149" s="750">
        <v>13500</v>
      </c>
      <c r="AA149" s="750">
        <v>15000</v>
      </c>
    </row>
    <row r="150" spans="1:27" ht="118.8">
      <c r="A150" s="678">
        <v>601</v>
      </c>
      <c r="B150" s="674" t="s">
        <v>96</v>
      </c>
      <c r="C150" s="851" t="s">
        <v>285</v>
      </c>
      <c r="D150" s="674" t="s">
        <v>286</v>
      </c>
      <c r="E150" s="679" t="s">
        <v>99</v>
      </c>
      <c r="F150" s="663" t="s">
        <v>2282</v>
      </c>
      <c r="G150" s="675">
        <v>39814</v>
      </c>
      <c r="H150" s="675" t="s">
        <v>101</v>
      </c>
      <c r="I150" s="675" t="s">
        <v>2259</v>
      </c>
      <c r="J150" s="675">
        <v>38416</v>
      </c>
      <c r="K150" s="675" t="s">
        <v>103</v>
      </c>
      <c r="L150" s="675" t="s">
        <v>2284</v>
      </c>
      <c r="M150" s="675" t="s">
        <v>2201</v>
      </c>
      <c r="N150" s="679" t="s">
        <v>46</v>
      </c>
      <c r="O150" s="679" t="s">
        <v>48</v>
      </c>
      <c r="P150" s="679" t="s">
        <v>291</v>
      </c>
      <c r="Q150" s="732" t="s">
        <v>3078</v>
      </c>
      <c r="R150" s="679" t="s">
        <v>186</v>
      </c>
      <c r="S150" s="750">
        <v>100000</v>
      </c>
      <c r="T150" s="750">
        <v>0</v>
      </c>
      <c r="U150" s="750">
        <v>0</v>
      </c>
      <c r="V150" s="750">
        <v>0</v>
      </c>
      <c r="W150" s="750">
        <v>0</v>
      </c>
      <c r="X150" s="750">
        <v>0</v>
      </c>
      <c r="AA150" s="750">
        <v>0</v>
      </c>
    </row>
    <row r="151" spans="1:27" ht="118.8">
      <c r="A151" s="678">
        <v>601</v>
      </c>
      <c r="B151" s="674" t="s">
        <v>96</v>
      </c>
      <c r="C151" s="851" t="s">
        <v>285</v>
      </c>
      <c r="D151" s="674" t="s">
        <v>286</v>
      </c>
      <c r="E151" s="679" t="s">
        <v>99</v>
      </c>
      <c r="F151" s="663" t="s">
        <v>2282</v>
      </c>
      <c r="G151" s="675">
        <v>39814</v>
      </c>
      <c r="H151" s="675" t="s">
        <v>101</v>
      </c>
      <c r="I151" s="675" t="s">
        <v>2259</v>
      </c>
      <c r="J151" s="675">
        <v>38416</v>
      </c>
      <c r="K151" s="675" t="s">
        <v>103</v>
      </c>
      <c r="L151" s="675" t="s">
        <v>2284</v>
      </c>
      <c r="M151" s="675" t="s">
        <v>2201</v>
      </c>
      <c r="N151" s="679" t="s">
        <v>46</v>
      </c>
      <c r="O151" s="679" t="s">
        <v>48</v>
      </c>
      <c r="P151" s="679" t="s">
        <v>291</v>
      </c>
      <c r="Q151" s="732" t="s">
        <v>3078</v>
      </c>
      <c r="R151" s="679" t="s">
        <v>911</v>
      </c>
      <c r="S151" s="750">
        <v>0</v>
      </c>
      <c r="T151" s="750">
        <v>0</v>
      </c>
      <c r="U151" s="750">
        <v>70000</v>
      </c>
      <c r="V151" s="750">
        <v>63000</v>
      </c>
      <c r="W151" s="750">
        <v>63000</v>
      </c>
      <c r="X151" s="750">
        <v>63000</v>
      </c>
      <c r="AA151" s="750">
        <f>70000-171</f>
        <v>69829</v>
      </c>
    </row>
    <row r="152" spans="1:27" ht="118.8">
      <c r="A152" s="1035">
        <v>601</v>
      </c>
      <c r="B152" s="1033" t="s">
        <v>96</v>
      </c>
      <c r="C152" s="1042" t="s">
        <v>285</v>
      </c>
      <c r="D152" s="1033" t="s">
        <v>2281</v>
      </c>
      <c r="E152" s="1037" t="s">
        <v>99</v>
      </c>
      <c r="F152" s="227" t="s">
        <v>2282</v>
      </c>
      <c r="G152" s="16">
        <v>39814</v>
      </c>
      <c r="H152" s="225" t="s">
        <v>101</v>
      </c>
      <c r="I152" s="16" t="s">
        <v>2259</v>
      </c>
      <c r="J152" s="16">
        <v>38416</v>
      </c>
      <c r="K152" s="225" t="s">
        <v>103</v>
      </c>
      <c r="L152" s="16" t="s">
        <v>3461</v>
      </c>
      <c r="M152" s="16" t="s">
        <v>2201</v>
      </c>
      <c r="N152" s="1034" t="s">
        <v>46</v>
      </c>
      <c r="O152" s="1034" t="s">
        <v>48</v>
      </c>
      <c r="P152" s="1034" t="s">
        <v>292</v>
      </c>
      <c r="Q152" s="1043" t="s">
        <v>3079</v>
      </c>
      <c r="R152" s="1034" t="s">
        <v>39</v>
      </c>
      <c r="S152" s="1044">
        <v>175000</v>
      </c>
      <c r="T152" s="1044">
        <v>171000</v>
      </c>
      <c r="U152" s="1044">
        <v>228000</v>
      </c>
      <c r="V152" s="1044">
        <v>202800</v>
      </c>
      <c r="W152" s="1044">
        <v>202800</v>
      </c>
      <c r="X152" s="1044">
        <v>202800</v>
      </c>
      <c r="AA152" s="1044">
        <f>228000-105</f>
        <v>227895</v>
      </c>
    </row>
    <row r="153" spans="1:27" ht="39.6">
      <c r="A153" s="678">
        <v>601</v>
      </c>
      <c r="B153" s="674" t="s">
        <v>96</v>
      </c>
      <c r="C153" s="851" t="s">
        <v>285</v>
      </c>
      <c r="D153" s="674" t="s">
        <v>2281</v>
      </c>
      <c r="E153" s="679" t="s">
        <v>99</v>
      </c>
      <c r="F153" s="663" t="s">
        <v>2282</v>
      </c>
      <c r="G153" s="675">
        <v>39814</v>
      </c>
      <c r="H153" s="675" t="s">
        <v>101</v>
      </c>
      <c r="I153" s="675" t="s">
        <v>2259</v>
      </c>
      <c r="J153" s="675">
        <v>38416</v>
      </c>
      <c r="K153" s="675" t="s">
        <v>2155</v>
      </c>
      <c r="L153" s="675" t="s">
        <v>2285</v>
      </c>
      <c r="M153" s="675" t="s">
        <v>2286</v>
      </c>
      <c r="N153" s="679" t="s">
        <v>46</v>
      </c>
      <c r="O153" s="679" t="s">
        <v>48</v>
      </c>
      <c r="P153" s="679" t="s">
        <v>292</v>
      </c>
      <c r="Q153" s="732" t="s">
        <v>3079</v>
      </c>
      <c r="R153" s="679" t="s">
        <v>911</v>
      </c>
      <c r="S153" s="750">
        <v>0</v>
      </c>
      <c r="T153" s="750">
        <v>0</v>
      </c>
      <c r="U153" s="750">
        <v>62000</v>
      </c>
      <c r="V153" s="750">
        <v>60000</v>
      </c>
      <c r="W153" s="750">
        <v>60000</v>
      </c>
      <c r="X153" s="750">
        <v>60000</v>
      </c>
      <c r="AA153" s="750">
        <v>62000</v>
      </c>
    </row>
    <row r="154" spans="1:27" ht="171.6">
      <c r="A154" s="678">
        <v>601</v>
      </c>
      <c r="B154" s="674" t="s">
        <v>96</v>
      </c>
      <c r="C154" s="851" t="s">
        <v>295</v>
      </c>
      <c r="D154" s="674" t="s">
        <v>2287</v>
      </c>
      <c r="E154" s="679" t="s">
        <v>99</v>
      </c>
      <c r="F154" s="663" t="s">
        <v>2288</v>
      </c>
      <c r="G154" s="675">
        <v>39814</v>
      </c>
      <c r="H154" s="675" t="s">
        <v>298</v>
      </c>
      <c r="I154" s="675" t="s">
        <v>2289</v>
      </c>
      <c r="J154" s="675">
        <v>39147</v>
      </c>
      <c r="K154" s="675" t="s">
        <v>103</v>
      </c>
      <c r="L154" s="675" t="s">
        <v>2290</v>
      </c>
      <c r="M154" s="675" t="s">
        <v>2203</v>
      </c>
      <c r="N154" s="679" t="s">
        <v>46</v>
      </c>
      <c r="O154" s="679" t="s">
        <v>119</v>
      </c>
      <c r="P154" s="679" t="s">
        <v>300</v>
      </c>
      <c r="Q154" s="732" t="s">
        <v>301</v>
      </c>
      <c r="R154" s="679" t="s">
        <v>39</v>
      </c>
      <c r="S154" s="750">
        <v>50610</v>
      </c>
      <c r="T154" s="750">
        <v>50610</v>
      </c>
      <c r="U154" s="750">
        <v>0</v>
      </c>
      <c r="V154" s="750">
        <v>0</v>
      </c>
      <c r="W154" s="750">
        <v>0</v>
      </c>
      <c r="X154" s="750">
        <v>0</v>
      </c>
      <c r="AA154" s="750">
        <v>0</v>
      </c>
    </row>
    <row r="155" spans="1:27" ht="171.6">
      <c r="A155" s="678">
        <v>601</v>
      </c>
      <c r="B155" s="674" t="s">
        <v>96</v>
      </c>
      <c r="C155" s="851" t="s">
        <v>295</v>
      </c>
      <c r="D155" s="674" t="s">
        <v>2287</v>
      </c>
      <c r="E155" s="679" t="s">
        <v>99</v>
      </c>
      <c r="F155" s="663" t="s">
        <v>2288</v>
      </c>
      <c r="G155" s="675">
        <v>39814</v>
      </c>
      <c r="H155" s="675" t="s">
        <v>298</v>
      </c>
      <c r="I155" s="675" t="s">
        <v>2289</v>
      </c>
      <c r="J155" s="675">
        <v>39147</v>
      </c>
      <c r="K155" s="675" t="s">
        <v>103</v>
      </c>
      <c r="L155" s="675" t="s">
        <v>2290</v>
      </c>
      <c r="M155" s="675" t="s">
        <v>2203</v>
      </c>
      <c r="N155" s="679" t="s">
        <v>46</v>
      </c>
      <c r="O155" s="679" t="s">
        <v>119</v>
      </c>
      <c r="P155" s="679" t="s">
        <v>303</v>
      </c>
      <c r="Q155" s="732" t="s">
        <v>304</v>
      </c>
      <c r="R155" s="679" t="s">
        <v>39</v>
      </c>
      <c r="S155" s="750">
        <v>9000</v>
      </c>
      <c r="T155" s="750">
        <v>9000</v>
      </c>
      <c r="U155" s="750">
        <v>9000</v>
      </c>
      <c r="V155" s="750">
        <v>9000</v>
      </c>
      <c r="W155" s="750">
        <v>9000</v>
      </c>
      <c r="X155" s="750">
        <v>9000</v>
      </c>
      <c r="AA155" s="750">
        <v>9000</v>
      </c>
    </row>
    <row r="156" spans="1:27" ht="105.6">
      <c r="A156" s="678">
        <v>601</v>
      </c>
      <c r="B156" s="674" t="s">
        <v>96</v>
      </c>
      <c r="C156" s="851" t="s">
        <v>2291</v>
      </c>
      <c r="D156" s="674" t="s">
        <v>2292</v>
      </c>
      <c r="E156" s="679" t="s">
        <v>216</v>
      </c>
      <c r="F156" s="675" t="s">
        <v>2242</v>
      </c>
      <c r="G156" s="675" t="s">
        <v>2243</v>
      </c>
      <c r="H156" s="675" t="s">
        <v>101</v>
      </c>
      <c r="I156" s="675" t="s">
        <v>218</v>
      </c>
      <c r="J156" s="675">
        <v>38416</v>
      </c>
      <c r="K156" s="675" t="s">
        <v>103</v>
      </c>
      <c r="L156" s="675" t="s">
        <v>3080</v>
      </c>
      <c r="M156" s="675" t="s">
        <v>3081</v>
      </c>
      <c r="N156" s="679" t="s">
        <v>46</v>
      </c>
      <c r="O156" s="679" t="s">
        <v>48</v>
      </c>
      <c r="P156" s="679" t="s">
        <v>219</v>
      </c>
      <c r="Q156" s="731" t="s">
        <v>149</v>
      </c>
      <c r="R156" s="679" t="s">
        <v>615</v>
      </c>
      <c r="S156" s="750">
        <v>37732156.439999998</v>
      </c>
      <c r="T156" s="750">
        <v>37732156.439999998</v>
      </c>
      <c r="U156" s="750">
        <v>44638770</v>
      </c>
      <c r="V156" s="750">
        <v>46090410</v>
      </c>
      <c r="W156" s="750">
        <v>46090410</v>
      </c>
      <c r="X156" s="750">
        <v>46090410</v>
      </c>
      <c r="AA156" s="750">
        <f>44638770-2057.14</f>
        <v>44636712.859999999</v>
      </c>
    </row>
    <row r="157" spans="1:27" ht="171.6">
      <c r="A157" s="1035">
        <v>601</v>
      </c>
      <c r="B157" s="1033" t="s">
        <v>96</v>
      </c>
      <c r="C157" s="1042" t="s">
        <v>2291</v>
      </c>
      <c r="D157" s="1033" t="s">
        <v>2292</v>
      </c>
      <c r="E157" s="1037" t="s">
        <v>216</v>
      </c>
      <c r="F157" s="16" t="s">
        <v>2242</v>
      </c>
      <c r="G157" s="16" t="s">
        <v>2243</v>
      </c>
      <c r="H157" s="225" t="s">
        <v>101</v>
      </c>
      <c r="I157" s="16" t="s">
        <v>218</v>
      </c>
      <c r="J157" s="16">
        <v>38416</v>
      </c>
      <c r="K157" s="225" t="s">
        <v>103</v>
      </c>
      <c r="L157" s="16" t="s">
        <v>3462</v>
      </c>
      <c r="M157" s="16" t="s">
        <v>3463</v>
      </c>
      <c r="N157" s="1034" t="s">
        <v>46</v>
      </c>
      <c r="O157" s="1034" t="s">
        <v>48</v>
      </c>
      <c r="P157" s="1034" t="s">
        <v>219</v>
      </c>
      <c r="Q157" s="1045" t="s">
        <v>149</v>
      </c>
      <c r="R157" s="1034" t="s">
        <v>2244</v>
      </c>
      <c r="S157" s="1044">
        <v>17387.580000000002</v>
      </c>
      <c r="T157" s="1044">
        <v>17387.580000000002</v>
      </c>
      <c r="U157" s="1044">
        <v>9355.43</v>
      </c>
      <c r="V157" s="1044">
        <v>17800</v>
      </c>
      <c r="W157" s="1044">
        <v>17800</v>
      </c>
      <c r="X157" s="1044">
        <v>17800</v>
      </c>
      <c r="AA157" s="1044">
        <v>9355.43</v>
      </c>
    </row>
    <row r="158" spans="1:27" ht="158.4">
      <c r="A158" s="1035">
        <v>601</v>
      </c>
      <c r="B158" s="1033" t="s">
        <v>96</v>
      </c>
      <c r="C158" s="1042" t="s">
        <v>2291</v>
      </c>
      <c r="D158" s="1033" t="s">
        <v>2292</v>
      </c>
      <c r="E158" s="1037" t="s">
        <v>216</v>
      </c>
      <c r="F158" s="16" t="s">
        <v>2242</v>
      </c>
      <c r="G158" s="16" t="s">
        <v>2243</v>
      </c>
      <c r="H158" s="225" t="s">
        <v>101</v>
      </c>
      <c r="I158" s="16" t="s">
        <v>218</v>
      </c>
      <c r="J158" s="16">
        <v>38416</v>
      </c>
      <c r="K158" s="225" t="s">
        <v>103</v>
      </c>
      <c r="L158" s="16" t="s">
        <v>3464</v>
      </c>
      <c r="M158" s="16" t="s">
        <v>3465</v>
      </c>
      <c r="N158" s="1034" t="s">
        <v>46</v>
      </c>
      <c r="O158" s="1034" t="s">
        <v>48</v>
      </c>
      <c r="P158" s="1034" t="s">
        <v>219</v>
      </c>
      <c r="Q158" s="1045" t="s">
        <v>149</v>
      </c>
      <c r="R158" s="1034" t="s">
        <v>616</v>
      </c>
      <c r="S158" s="1044">
        <v>11359350.560000001</v>
      </c>
      <c r="T158" s="1044">
        <v>11359350.560000001</v>
      </c>
      <c r="U158" s="1044">
        <v>13426354.57</v>
      </c>
      <c r="V158" s="1044">
        <v>13919300</v>
      </c>
      <c r="W158" s="1044">
        <v>13919300</v>
      </c>
      <c r="X158" s="1044">
        <v>13919300</v>
      </c>
      <c r="AA158" s="1044">
        <v>13426354.57</v>
      </c>
    </row>
    <row r="159" spans="1:27" ht="171.6">
      <c r="A159" s="1035">
        <v>601</v>
      </c>
      <c r="B159" s="1033" t="s">
        <v>96</v>
      </c>
      <c r="C159" s="1042" t="s">
        <v>2291</v>
      </c>
      <c r="D159" s="1033" t="s">
        <v>2293</v>
      </c>
      <c r="E159" s="1037" t="s">
        <v>216</v>
      </c>
      <c r="F159" s="16" t="s">
        <v>2242</v>
      </c>
      <c r="G159" s="16" t="s">
        <v>2243</v>
      </c>
      <c r="H159" s="225" t="s">
        <v>101</v>
      </c>
      <c r="I159" s="16" t="s">
        <v>218</v>
      </c>
      <c r="J159" s="16">
        <v>38416</v>
      </c>
      <c r="K159" s="225" t="s">
        <v>103</v>
      </c>
      <c r="L159" s="16" t="s">
        <v>3462</v>
      </c>
      <c r="M159" s="16" t="s">
        <v>3463</v>
      </c>
      <c r="N159" s="1034" t="s">
        <v>46</v>
      </c>
      <c r="O159" s="1034" t="s">
        <v>48</v>
      </c>
      <c r="P159" s="1034" t="s">
        <v>219</v>
      </c>
      <c r="Q159" s="1045" t="s">
        <v>149</v>
      </c>
      <c r="R159" s="1034" t="s">
        <v>39</v>
      </c>
      <c r="S159" s="1044">
        <v>8329044.7699999996</v>
      </c>
      <c r="T159" s="1044">
        <v>8328395.1799999997</v>
      </c>
      <c r="U159" s="1044">
        <v>17725021.219999999</v>
      </c>
      <c r="V159" s="1044">
        <v>12409950</v>
      </c>
      <c r="W159" s="1044">
        <v>11789550</v>
      </c>
      <c r="X159" s="1044">
        <v>11789550</v>
      </c>
      <c r="AA159" s="1044">
        <f>17725021.22-14.74</f>
        <v>17725006.48</v>
      </c>
    </row>
    <row r="160" spans="1:27" ht="79.2">
      <c r="A160" s="1035">
        <v>601</v>
      </c>
      <c r="B160" s="1033" t="s">
        <v>96</v>
      </c>
      <c r="C160" s="1042" t="s">
        <v>2291</v>
      </c>
      <c r="D160" s="1033" t="s">
        <v>2293</v>
      </c>
      <c r="E160" s="1037" t="s">
        <v>216</v>
      </c>
      <c r="F160" s="16" t="s">
        <v>2242</v>
      </c>
      <c r="G160" s="16" t="s">
        <v>2243</v>
      </c>
      <c r="H160" s="225" t="s">
        <v>101</v>
      </c>
      <c r="I160" s="16" t="s">
        <v>218</v>
      </c>
      <c r="J160" s="16">
        <v>38416</v>
      </c>
      <c r="K160" s="225" t="s">
        <v>220</v>
      </c>
      <c r="L160" s="16" t="s">
        <v>221</v>
      </c>
      <c r="M160" s="16" t="s">
        <v>2294</v>
      </c>
      <c r="N160" s="1034" t="s">
        <v>46</v>
      </c>
      <c r="O160" s="1034" t="s">
        <v>48</v>
      </c>
      <c r="P160" s="1034" t="s">
        <v>219</v>
      </c>
      <c r="Q160" s="1045" t="s">
        <v>149</v>
      </c>
      <c r="R160" s="1034" t="s">
        <v>438</v>
      </c>
      <c r="S160" s="1044">
        <v>36782.46</v>
      </c>
      <c r="T160" s="1044">
        <v>36782.46</v>
      </c>
      <c r="U160" s="1044">
        <v>3768</v>
      </c>
      <c r="V160" s="1044">
        <v>0</v>
      </c>
      <c r="W160" s="1044">
        <v>0</v>
      </c>
      <c r="X160" s="1044">
        <v>0</v>
      </c>
      <c r="AA160" s="1044">
        <v>3768</v>
      </c>
    </row>
    <row r="161" spans="1:27" ht="158.4">
      <c r="A161" s="1035">
        <v>601</v>
      </c>
      <c r="B161" s="1033" t="s">
        <v>96</v>
      </c>
      <c r="C161" s="1042" t="s">
        <v>2291</v>
      </c>
      <c r="D161" s="1033" t="s">
        <v>2292</v>
      </c>
      <c r="E161" s="1037" t="s">
        <v>216</v>
      </c>
      <c r="F161" s="16" t="s">
        <v>2242</v>
      </c>
      <c r="G161" s="16" t="s">
        <v>2243</v>
      </c>
      <c r="H161" s="225" t="s">
        <v>101</v>
      </c>
      <c r="I161" s="16" t="s">
        <v>218</v>
      </c>
      <c r="J161" s="16">
        <v>38416</v>
      </c>
      <c r="K161" s="225" t="s">
        <v>103</v>
      </c>
      <c r="L161" s="16" t="s">
        <v>3466</v>
      </c>
      <c r="M161" s="16" t="s">
        <v>3467</v>
      </c>
      <c r="N161" s="1034" t="s">
        <v>46</v>
      </c>
      <c r="O161" s="1034" t="s">
        <v>48</v>
      </c>
      <c r="P161" s="1034" t="s">
        <v>219</v>
      </c>
      <c r="Q161" s="1045" t="s">
        <v>149</v>
      </c>
      <c r="R161" s="1034" t="s">
        <v>40</v>
      </c>
      <c r="S161" s="1044">
        <v>1351980</v>
      </c>
      <c r="T161" s="1044">
        <v>1351980</v>
      </c>
      <c r="U161" s="1044">
        <v>1356232</v>
      </c>
      <c r="V161" s="1044">
        <v>1324830</v>
      </c>
      <c r="W161" s="1044">
        <v>1324830</v>
      </c>
      <c r="X161" s="1044">
        <v>1324830</v>
      </c>
      <c r="AA161" s="1044">
        <v>1356232</v>
      </c>
    </row>
    <row r="162" spans="1:27" ht="158.4">
      <c r="A162" s="1035">
        <v>601</v>
      </c>
      <c r="B162" s="1033" t="s">
        <v>96</v>
      </c>
      <c r="C162" s="1042" t="s">
        <v>2291</v>
      </c>
      <c r="D162" s="1033" t="s">
        <v>2292</v>
      </c>
      <c r="E162" s="1037" t="s">
        <v>216</v>
      </c>
      <c r="F162" s="16" t="s">
        <v>2242</v>
      </c>
      <c r="G162" s="16" t="s">
        <v>2243</v>
      </c>
      <c r="H162" s="225" t="s">
        <v>101</v>
      </c>
      <c r="I162" s="16" t="s">
        <v>218</v>
      </c>
      <c r="J162" s="16">
        <v>38416</v>
      </c>
      <c r="K162" s="225" t="s">
        <v>103</v>
      </c>
      <c r="L162" s="16" t="s">
        <v>3466</v>
      </c>
      <c r="M162" s="16" t="s">
        <v>3467</v>
      </c>
      <c r="N162" s="1034" t="s">
        <v>46</v>
      </c>
      <c r="O162" s="1034" t="s">
        <v>48</v>
      </c>
      <c r="P162" s="1034" t="s">
        <v>219</v>
      </c>
      <c r="Q162" s="1045" t="s">
        <v>149</v>
      </c>
      <c r="R162" s="1034" t="s">
        <v>41</v>
      </c>
      <c r="S162" s="1044">
        <v>10135.43</v>
      </c>
      <c r="T162" s="1044">
        <v>10135.43</v>
      </c>
      <c r="U162" s="1044">
        <v>2639.27</v>
      </c>
      <c r="V162" s="1044">
        <v>6850</v>
      </c>
      <c r="W162" s="1044">
        <v>6850</v>
      </c>
      <c r="X162" s="1044">
        <v>6850</v>
      </c>
      <c r="AA162" s="1044">
        <v>2639.27</v>
      </c>
    </row>
    <row r="163" spans="1:27" ht="79.2">
      <c r="A163" s="1035">
        <v>601</v>
      </c>
      <c r="B163" s="1033" t="s">
        <v>96</v>
      </c>
      <c r="C163" s="1042" t="s">
        <v>2291</v>
      </c>
      <c r="D163" s="1033" t="s">
        <v>2292</v>
      </c>
      <c r="E163" s="1037" t="s">
        <v>216</v>
      </c>
      <c r="F163" s="16" t="s">
        <v>2242</v>
      </c>
      <c r="G163" s="16" t="s">
        <v>2243</v>
      </c>
      <c r="H163" s="225" t="s">
        <v>101</v>
      </c>
      <c r="I163" s="16" t="s">
        <v>218</v>
      </c>
      <c r="J163" s="16">
        <v>38416</v>
      </c>
      <c r="K163" s="225" t="s">
        <v>241</v>
      </c>
      <c r="L163" s="16" t="s">
        <v>3082</v>
      </c>
      <c r="M163" s="16" t="s">
        <v>3083</v>
      </c>
      <c r="N163" s="1034" t="s">
        <v>46</v>
      </c>
      <c r="O163" s="1034" t="s">
        <v>48</v>
      </c>
      <c r="P163" s="1034" t="s">
        <v>219</v>
      </c>
      <c r="Q163" s="1045" t="s">
        <v>149</v>
      </c>
      <c r="R163" s="1034" t="s">
        <v>43</v>
      </c>
      <c r="S163" s="1044">
        <v>0</v>
      </c>
      <c r="T163" s="1044">
        <v>0</v>
      </c>
      <c r="U163" s="1044">
        <v>68114.179999999993</v>
      </c>
      <c r="V163" s="1044">
        <v>11070</v>
      </c>
      <c r="W163" s="1044">
        <v>11070</v>
      </c>
      <c r="X163" s="1044">
        <v>11070</v>
      </c>
      <c r="AA163" s="1044">
        <v>68114.179999999993</v>
      </c>
    </row>
    <row r="164" spans="1:27">
      <c r="A164" s="852"/>
      <c r="B164" s="660"/>
      <c r="C164" s="661"/>
      <c r="D164" s="660"/>
      <c r="E164" s="678"/>
      <c r="F164" s="663"/>
      <c r="G164" s="662"/>
      <c r="H164" s="663"/>
      <c r="I164" s="663"/>
      <c r="J164" s="663"/>
      <c r="K164" s="663"/>
      <c r="L164" s="663"/>
      <c r="M164" s="663"/>
      <c r="N164" s="663"/>
      <c r="O164" s="663"/>
      <c r="P164" s="663"/>
      <c r="Q164" s="660"/>
      <c r="R164" s="660"/>
      <c r="S164" s="664">
        <f>SUM(S59:S163)</f>
        <v>285133487.07999998</v>
      </c>
      <c r="T164" s="664">
        <f>SUM(T59:T163)</f>
        <v>281686976.41999996</v>
      </c>
      <c r="U164" s="664">
        <f>SUM(U59:U163)</f>
        <v>275483766.90000004</v>
      </c>
      <c r="V164" s="664">
        <f>SUM(V59:V163)+3</f>
        <v>289884671</v>
      </c>
      <c r="W164" s="664">
        <f>SUM(W59:W163)+3</f>
        <v>273496951</v>
      </c>
      <c r="X164" s="664">
        <f>SUM(X59:X163)+3</f>
        <v>273550051</v>
      </c>
      <c r="AA164" s="664">
        <f>SUM(AA59:AA163)</f>
        <v>275426969.02000004</v>
      </c>
    </row>
    <row r="165" spans="1:27">
      <c r="A165" s="850" t="s">
        <v>305</v>
      </c>
      <c r="B165" s="665"/>
      <c r="C165" s="665"/>
      <c r="D165" s="665"/>
      <c r="E165" s="666"/>
      <c r="F165" s="667"/>
      <c r="G165" s="668"/>
      <c r="H165" s="667"/>
      <c r="I165" s="667"/>
      <c r="J165" s="668"/>
      <c r="K165" s="669"/>
      <c r="L165" s="853"/>
      <c r="M165" s="853"/>
      <c r="N165" s="670"/>
      <c r="O165" s="670"/>
      <c r="P165" s="670"/>
      <c r="Q165" s="665"/>
      <c r="R165" s="670"/>
      <c r="S165" s="671"/>
      <c r="T165" s="671"/>
      <c r="U165" s="672"/>
      <c r="V165" s="672"/>
      <c r="W165" s="672"/>
      <c r="X165" s="673"/>
      <c r="AA165" s="672"/>
    </row>
    <row r="166" spans="1:27" ht="79.2">
      <c r="A166" s="678">
        <v>602</v>
      </c>
      <c r="B166" s="674" t="s">
        <v>305</v>
      </c>
      <c r="C166" s="661" t="s">
        <v>306</v>
      </c>
      <c r="D166" s="674" t="s">
        <v>307</v>
      </c>
      <c r="E166" s="679" t="s">
        <v>308</v>
      </c>
      <c r="F166" s="675" t="s">
        <v>309</v>
      </c>
      <c r="G166" s="675">
        <v>39814</v>
      </c>
      <c r="H166" s="675" t="s">
        <v>310</v>
      </c>
      <c r="I166" s="663" t="s">
        <v>311</v>
      </c>
      <c r="J166" s="663">
        <v>38416</v>
      </c>
      <c r="K166" s="675" t="s">
        <v>3085</v>
      </c>
      <c r="L166" s="675" t="s">
        <v>313</v>
      </c>
      <c r="M166" s="675" t="s">
        <v>314</v>
      </c>
      <c r="N166" s="678" t="s">
        <v>46</v>
      </c>
      <c r="O166" s="678">
        <v>13</v>
      </c>
      <c r="P166" s="663" t="s">
        <v>315</v>
      </c>
      <c r="Q166" s="674" t="s">
        <v>316</v>
      </c>
      <c r="R166" s="660">
        <v>412</v>
      </c>
      <c r="S166" s="676">
        <v>4736842.1100000003</v>
      </c>
      <c r="T166" s="676">
        <v>4729500</v>
      </c>
      <c r="U166" s="677"/>
      <c r="V166" s="676"/>
      <c r="W166" s="676"/>
      <c r="X166" s="676"/>
      <c r="AA166" s="677"/>
    </row>
    <row r="167" spans="1:27" ht="79.2">
      <c r="A167" s="678">
        <v>602</v>
      </c>
      <c r="B167" s="674" t="s">
        <v>305</v>
      </c>
      <c r="C167" s="661" t="s">
        <v>306</v>
      </c>
      <c r="D167" s="674" t="s">
        <v>307</v>
      </c>
      <c r="E167" s="679" t="s">
        <v>308</v>
      </c>
      <c r="F167" s="675" t="s">
        <v>309</v>
      </c>
      <c r="G167" s="675">
        <v>39814</v>
      </c>
      <c r="H167" s="675" t="s">
        <v>310</v>
      </c>
      <c r="I167" s="663" t="s">
        <v>311</v>
      </c>
      <c r="J167" s="663">
        <v>38416</v>
      </c>
      <c r="K167" s="675" t="s">
        <v>3085</v>
      </c>
      <c r="L167" s="675" t="s">
        <v>313</v>
      </c>
      <c r="M167" s="675" t="s">
        <v>314</v>
      </c>
      <c r="N167" s="678" t="s">
        <v>46</v>
      </c>
      <c r="O167" s="678">
        <v>13</v>
      </c>
      <c r="P167" s="678" t="s">
        <v>2295</v>
      </c>
      <c r="Q167" s="679" t="s">
        <v>317</v>
      </c>
      <c r="R167" s="660">
        <v>412</v>
      </c>
      <c r="S167" s="676">
        <v>90000000</v>
      </c>
      <c r="T167" s="676">
        <v>89860500</v>
      </c>
      <c r="U167" s="677"/>
      <c r="V167" s="676"/>
      <c r="W167" s="676"/>
      <c r="X167" s="676"/>
      <c r="AA167" s="677"/>
    </row>
    <row r="168" spans="1:27" ht="79.2">
      <c r="A168" s="678">
        <v>602</v>
      </c>
      <c r="B168" s="674" t="s">
        <v>305</v>
      </c>
      <c r="C168" s="661" t="s">
        <v>306</v>
      </c>
      <c r="D168" s="674" t="s">
        <v>307</v>
      </c>
      <c r="E168" s="679" t="s">
        <v>308</v>
      </c>
      <c r="F168" s="675" t="s">
        <v>309</v>
      </c>
      <c r="G168" s="675">
        <v>39814</v>
      </c>
      <c r="H168" s="675" t="s">
        <v>310</v>
      </c>
      <c r="I168" s="663" t="s">
        <v>311</v>
      </c>
      <c r="J168" s="663">
        <v>38416</v>
      </c>
      <c r="K168" s="675" t="s">
        <v>3085</v>
      </c>
      <c r="L168" s="675" t="s">
        <v>313</v>
      </c>
      <c r="M168" s="675" t="s">
        <v>314</v>
      </c>
      <c r="N168" s="678" t="s">
        <v>46</v>
      </c>
      <c r="O168" s="678">
        <v>13</v>
      </c>
      <c r="P168" s="663" t="s">
        <v>318</v>
      </c>
      <c r="Q168" s="674" t="s">
        <v>319</v>
      </c>
      <c r="R168" s="660">
        <v>244</v>
      </c>
      <c r="S168" s="676">
        <v>677779.33</v>
      </c>
      <c r="T168" s="676">
        <v>677276.05</v>
      </c>
      <c r="U168" s="677">
        <v>633925.68999999994</v>
      </c>
      <c r="V168" s="676">
        <v>1250000</v>
      </c>
      <c r="W168" s="676">
        <v>1250000</v>
      </c>
      <c r="X168" s="676">
        <v>1250000</v>
      </c>
      <c r="AA168" s="677">
        <v>633925.68999999994</v>
      </c>
    </row>
    <row r="169" spans="1:27" ht="79.2">
      <c r="A169" s="678">
        <v>602</v>
      </c>
      <c r="B169" s="674" t="s">
        <v>305</v>
      </c>
      <c r="C169" s="661" t="s">
        <v>306</v>
      </c>
      <c r="D169" s="674" t="s">
        <v>307</v>
      </c>
      <c r="E169" s="679" t="s">
        <v>308</v>
      </c>
      <c r="F169" s="675" t="s">
        <v>309</v>
      </c>
      <c r="G169" s="675">
        <v>39814</v>
      </c>
      <c r="H169" s="675" t="s">
        <v>310</v>
      </c>
      <c r="I169" s="663" t="s">
        <v>311</v>
      </c>
      <c r="J169" s="663">
        <v>38416</v>
      </c>
      <c r="K169" s="675" t="s">
        <v>3086</v>
      </c>
      <c r="L169" s="675" t="s">
        <v>313</v>
      </c>
      <c r="M169" s="675" t="s">
        <v>314</v>
      </c>
      <c r="N169" s="678" t="s">
        <v>46</v>
      </c>
      <c r="O169" s="678">
        <v>13</v>
      </c>
      <c r="P169" s="663" t="s">
        <v>318</v>
      </c>
      <c r="Q169" s="674" t="s">
        <v>319</v>
      </c>
      <c r="R169" s="660">
        <v>852</v>
      </c>
      <c r="S169" s="676">
        <v>23000</v>
      </c>
      <c r="T169" s="676">
        <v>16000</v>
      </c>
      <c r="U169" s="677">
        <v>13000</v>
      </c>
      <c r="V169" s="676">
        <v>11000</v>
      </c>
      <c r="W169" s="676">
        <v>11000</v>
      </c>
      <c r="X169" s="676">
        <v>11000</v>
      </c>
      <c r="AA169" s="677">
        <v>13000</v>
      </c>
    </row>
    <row r="170" spans="1:27" ht="79.2">
      <c r="A170" s="678">
        <v>602</v>
      </c>
      <c r="B170" s="674" t="s">
        <v>305</v>
      </c>
      <c r="C170" s="661" t="s">
        <v>306</v>
      </c>
      <c r="D170" s="674" t="s">
        <v>307</v>
      </c>
      <c r="E170" s="679" t="s">
        <v>308</v>
      </c>
      <c r="F170" s="675" t="s">
        <v>309</v>
      </c>
      <c r="G170" s="675">
        <v>39814</v>
      </c>
      <c r="H170" s="675" t="s">
        <v>310</v>
      </c>
      <c r="I170" s="663" t="s">
        <v>311</v>
      </c>
      <c r="J170" s="663">
        <v>38416</v>
      </c>
      <c r="K170" s="675" t="s">
        <v>3086</v>
      </c>
      <c r="L170" s="675" t="s">
        <v>313</v>
      </c>
      <c r="M170" s="675" t="s">
        <v>314</v>
      </c>
      <c r="N170" s="678" t="s">
        <v>46</v>
      </c>
      <c r="O170" s="678">
        <v>13</v>
      </c>
      <c r="P170" s="663" t="s">
        <v>320</v>
      </c>
      <c r="Q170" s="674" t="s">
        <v>321</v>
      </c>
      <c r="R170" s="660">
        <v>244</v>
      </c>
      <c r="S170" s="676">
        <v>2055155.56</v>
      </c>
      <c r="T170" s="676">
        <v>2055155.56</v>
      </c>
      <c r="U170" s="677">
        <v>1231707.0900000001</v>
      </c>
      <c r="V170" s="676">
        <v>1703920</v>
      </c>
      <c r="W170" s="676">
        <v>1703920</v>
      </c>
      <c r="X170" s="676">
        <v>1703920</v>
      </c>
      <c r="AA170" s="677">
        <v>1231707.0900000001</v>
      </c>
    </row>
    <row r="171" spans="1:27" ht="79.2">
      <c r="A171" s="678">
        <v>602</v>
      </c>
      <c r="B171" s="674" t="s">
        <v>305</v>
      </c>
      <c r="C171" s="661" t="s">
        <v>306</v>
      </c>
      <c r="D171" s="674" t="s">
        <v>307</v>
      </c>
      <c r="E171" s="679" t="s">
        <v>308</v>
      </c>
      <c r="F171" s="675" t="s">
        <v>309</v>
      </c>
      <c r="G171" s="675">
        <v>39814</v>
      </c>
      <c r="H171" s="675" t="s">
        <v>310</v>
      </c>
      <c r="I171" s="663" t="s">
        <v>311</v>
      </c>
      <c r="J171" s="663">
        <v>38416</v>
      </c>
      <c r="K171" s="675" t="s">
        <v>3086</v>
      </c>
      <c r="L171" s="675" t="s">
        <v>313</v>
      </c>
      <c r="M171" s="675" t="s">
        <v>314</v>
      </c>
      <c r="N171" s="678" t="s">
        <v>46</v>
      </c>
      <c r="O171" s="678">
        <v>13</v>
      </c>
      <c r="P171" s="663" t="s">
        <v>322</v>
      </c>
      <c r="Q171" s="674" t="s">
        <v>323</v>
      </c>
      <c r="R171" s="660">
        <v>244</v>
      </c>
      <c r="S171" s="676"/>
      <c r="T171" s="676"/>
      <c r="U171" s="677">
        <v>2318512.86</v>
      </c>
      <c r="V171" s="676">
        <f>1757630+48370</f>
        <v>1806000</v>
      </c>
      <c r="W171" s="676">
        <f>1757630+48370</f>
        <v>1806000</v>
      </c>
      <c r="X171" s="676">
        <f>1757630+48370</f>
        <v>1806000</v>
      </c>
      <c r="AA171" s="677">
        <v>2318512.86</v>
      </c>
    </row>
    <row r="172" spans="1:27" ht="79.2">
      <c r="A172" s="678">
        <v>602</v>
      </c>
      <c r="B172" s="674" t="s">
        <v>305</v>
      </c>
      <c r="C172" s="661" t="s">
        <v>306</v>
      </c>
      <c r="D172" s="674" t="s">
        <v>307</v>
      </c>
      <c r="E172" s="679" t="s">
        <v>308</v>
      </c>
      <c r="F172" s="675" t="s">
        <v>309</v>
      </c>
      <c r="G172" s="675">
        <v>39814</v>
      </c>
      <c r="H172" s="675" t="s">
        <v>310</v>
      </c>
      <c r="I172" s="663" t="s">
        <v>311</v>
      </c>
      <c r="J172" s="663">
        <v>38416</v>
      </c>
      <c r="K172" s="675" t="s">
        <v>312</v>
      </c>
      <c r="L172" s="675" t="s">
        <v>313</v>
      </c>
      <c r="M172" s="675" t="s">
        <v>314</v>
      </c>
      <c r="N172" s="678" t="s">
        <v>46</v>
      </c>
      <c r="O172" s="678">
        <v>13</v>
      </c>
      <c r="P172" s="663" t="s">
        <v>324</v>
      </c>
      <c r="Q172" s="674" t="s">
        <v>325</v>
      </c>
      <c r="R172" s="660">
        <v>244</v>
      </c>
      <c r="S172" s="676">
        <v>448000</v>
      </c>
      <c r="T172" s="676">
        <v>447999.61</v>
      </c>
      <c r="U172" s="677">
        <v>380800</v>
      </c>
      <c r="V172" s="676">
        <f>342720+229320</f>
        <v>572040</v>
      </c>
      <c r="W172" s="676">
        <f>342720+229320</f>
        <v>572040</v>
      </c>
      <c r="X172" s="676">
        <f>342720+229320</f>
        <v>572040</v>
      </c>
      <c r="AA172" s="677">
        <v>380800</v>
      </c>
    </row>
    <row r="173" spans="1:27" ht="92.4">
      <c r="A173" s="678">
        <v>602</v>
      </c>
      <c r="B173" s="674" t="s">
        <v>305</v>
      </c>
      <c r="C173" s="661" t="s">
        <v>306</v>
      </c>
      <c r="D173" s="674" t="s">
        <v>307</v>
      </c>
      <c r="E173" s="679" t="s">
        <v>308</v>
      </c>
      <c r="F173" s="675" t="s">
        <v>309</v>
      </c>
      <c r="G173" s="675">
        <v>39814</v>
      </c>
      <c r="H173" s="675" t="s">
        <v>310</v>
      </c>
      <c r="I173" s="663" t="s">
        <v>311</v>
      </c>
      <c r="J173" s="663">
        <v>38416</v>
      </c>
      <c r="K173" s="675" t="s">
        <v>326</v>
      </c>
      <c r="L173" s="675" t="s">
        <v>3087</v>
      </c>
      <c r="M173" s="675" t="s">
        <v>328</v>
      </c>
      <c r="N173" s="678" t="s">
        <v>46</v>
      </c>
      <c r="O173" s="678">
        <v>13</v>
      </c>
      <c r="P173" s="678" t="s">
        <v>329</v>
      </c>
      <c r="Q173" s="674" t="s">
        <v>246</v>
      </c>
      <c r="R173" s="660">
        <v>244</v>
      </c>
      <c r="S173" s="676">
        <v>350000</v>
      </c>
      <c r="T173" s="676">
        <v>350000</v>
      </c>
      <c r="U173" s="677">
        <v>478000</v>
      </c>
      <c r="V173" s="677"/>
      <c r="W173" s="677"/>
      <c r="X173" s="677"/>
      <c r="AA173" s="677">
        <v>478000</v>
      </c>
    </row>
    <row r="174" spans="1:27" ht="79.2">
      <c r="A174" s="678">
        <v>602</v>
      </c>
      <c r="B174" s="674" t="s">
        <v>305</v>
      </c>
      <c r="C174" s="661" t="s">
        <v>306</v>
      </c>
      <c r="D174" s="674" t="s">
        <v>307</v>
      </c>
      <c r="E174" s="679" t="s">
        <v>308</v>
      </c>
      <c r="F174" s="675" t="s">
        <v>309</v>
      </c>
      <c r="G174" s="675">
        <v>39814</v>
      </c>
      <c r="H174" s="675" t="s">
        <v>310</v>
      </c>
      <c r="I174" s="663" t="s">
        <v>311</v>
      </c>
      <c r="J174" s="663">
        <v>38416</v>
      </c>
      <c r="K174" s="675" t="s">
        <v>330</v>
      </c>
      <c r="L174" s="675" t="s">
        <v>331</v>
      </c>
      <c r="M174" s="675">
        <v>41794</v>
      </c>
      <c r="N174" s="678" t="s">
        <v>46</v>
      </c>
      <c r="O174" s="678">
        <v>13</v>
      </c>
      <c r="P174" s="678" t="s">
        <v>3088</v>
      </c>
      <c r="Q174" s="674" t="s">
        <v>136</v>
      </c>
      <c r="R174" s="660">
        <v>244</v>
      </c>
      <c r="S174" s="676"/>
      <c r="T174" s="676"/>
      <c r="U174" s="677">
        <v>2768000</v>
      </c>
      <c r="V174" s="676">
        <v>3000000</v>
      </c>
      <c r="W174" s="676"/>
      <c r="X174" s="676"/>
      <c r="AA174" s="677">
        <v>2768000</v>
      </c>
    </row>
    <row r="175" spans="1:27" ht="79.2">
      <c r="A175" s="678">
        <v>602</v>
      </c>
      <c r="B175" s="674" t="s">
        <v>305</v>
      </c>
      <c r="C175" s="680" t="s">
        <v>306</v>
      </c>
      <c r="D175" s="681" t="s">
        <v>307</v>
      </c>
      <c r="E175" s="687" t="s">
        <v>308</v>
      </c>
      <c r="F175" s="682" t="s">
        <v>309</v>
      </c>
      <c r="G175" s="682">
        <v>39814</v>
      </c>
      <c r="H175" s="682" t="s">
        <v>310</v>
      </c>
      <c r="I175" s="854" t="s">
        <v>311</v>
      </c>
      <c r="J175" s="854">
        <v>38416</v>
      </c>
      <c r="K175" s="682" t="s">
        <v>330</v>
      </c>
      <c r="L175" s="682" t="s">
        <v>331</v>
      </c>
      <c r="M175" s="682">
        <v>41794</v>
      </c>
      <c r="N175" s="683" t="s">
        <v>46</v>
      </c>
      <c r="O175" s="683">
        <v>13</v>
      </c>
      <c r="P175" s="683" t="s">
        <v>3089</v>
      </c>
      <c r="Q175" s="681" t="s">
        <v>3090</v>
      </c>
      <c r="R175" s="684">
        <v>244</v>
      </c>
      <c r="S175" s="677"/>
      <c r="T175" s="677"/>
      <c r="U175" s="677">
        <v>1400000</v>
      </c>
      <c r="V175" s="677"/>
      <c r="W175" s="677"/>
      <c r="X175" s="677"/>
      <c r="AA175" s="677">
        <v>1400000</v>
      </c>
    </row>
    <row r="176" spans="1:27" ht="79.2">
      <c r="A176" s="678">
        <v>602</v>
      </c>
      <c r="B176" s="674" t="s">
        <v>305</v>
      </c>
      <c r="C176" s="680" t="s">
        <v>306</v>
      </c>
      <c r="D176" s="681" t="s">
        <v>307</v>
      </c>
      <c r="E176" s="687" t="s">
        <v>308</v>
      </c>
      <c r="F176" s="682" t="s">
        <v>309</v>
      </c>
      <c r="G176" s="682">
        <v>39814</v>
      </c>
      <c r="H176" s="682" t="s">
        <v>310</v>
      </c>
      <c r="I176" s="854" t="s">
        <v>311</v>
      </c>
      <c r="J176" s="854">
        <v>38416</v>
      </c>
      <c r="K176" s="682" t="s">
        <v>330</v>
      </c>
      <c r="L176" s="682" t="s">
        <v>331</v>
      </c>
      <c r="M176" s="682">
        <v>41794</v>
      </c>
      <c r="N176" s="683" t="s">
        <v>46</v>
      </c>
      <c r="O176" s="683">
        <v>13</v>
      </c>
      <c r="P176" s="683" t="s">
        <v>3091</v>
      </c>
      <c r="Q176" s="681" t="s">
        <v>2296</v>
      </c>
      <c r="R176" s="684">
        <v>244</v>
      </c>
      <c r="S176" s="677"/>
      <c r="T176" s="677"/>
      <c r="U176" s="677">
        <v>350000</v>
      </c>
      <c r="V176" s="677"/>
      <c r="W176" s="677"/>
      <c r="X176" s="677"/>
      <c r="AA176" s="677">
        <v>350000</v>
      </c>
    </row>
    <row r="177" spans="1:27" ht="79.2">
      <c r="A177" s="678">
        <v>602</v>
      </c>
      <c r="B177" s="674" t="s">
        <v>305</v>
      </c>
      <c r="C177" s="661" t="s">
        <v>306</v>
      </c>
      <c r="D177" s="674" t="s">
        <v>307</v>
      </c>
      <c r="E177" s="679" t="s">
        <v>308</v>
      </c>
      <c r="F177" s="675" t="s">
        <v>309</v>
      </c>
      <c r="G177" s="675">
        <v>39814</v>
      </c>
      <c r="H177" s="675" t="s">
        <v>310</v>
      </c>
      <c r="I177" s="663" t="s">
        <v>311</v>
      </c>
      <c r="J177" s="663">
        <v>38416</v>
      </c>
      <c r="K177" s="675" t="s">
        <v>3092</v>
      </c>
      <c r="L177" s="675" t="s">
        <v>3093</v>
      </c>
      <c r="M177" s="675" t="s">
        <v>335</v>
      </c>
      <c r="N177" s="678" t="s">
        <v>46</v>
      </c>
      <c r="O177" s="678">
        <v>13</v>
      </c>
      <c r="P177" s="678" t="s">
        <v>336</v>
      </c>
      <c r="Q177" s="674" t="s">
        <v>337</v>
      </c>
      <c r="R177" s="660">
        <v>852</v>
      </c>
      <c r="S177" s="676">
        <v>1037666.95</v>
      </c>
      <c r="T177" s="676">
        <v>1037666.95</v>
      </c>
      <c r="U177" s="677">
        <v>556967.9</v>
      </c>
      <c r="V177" s="676"/>
      <c r="W177" s="676"/>
      <c r="X177" s="676"/>
      <c r="AA177" s="677">
        <v>556967.9</v>
      </c>
    </row>
    <row r="178" spans="1:27" ht="79.2">
      <c r="A178" s="678">
        <v>602</v>
      </c>
      <c r="B178" s="674" t="s">
        <v>305</v>
      </c>
      <c r="C178" s="661" t="s">
        <v>306</v>
      </c>
      <c r="D178" s="674" t="s">
        <v>307</v>
      </c>
      <c r="E178" s="679" t="s">
        <v>308</v>
      </c>
      <c r="F178" s="675" t="s">
        <v>309</v>
      </c>
      <c r="G178" s="675">
        <v>39814</v>
      </c>
      <c r="H178" s="675" t="s">
        <v>310</v>
      </c>
      <c r="I178" s="663" t="s">
        <v>311</v>
      </c>
      <c r="J178" s="663">
        <v>38416</v>
      </c>
      <c r="K178" s="675" t="s">
        <v>330</v>
      </c>
      <c r="L178" s="675" t="s">
        <v>331</v>
      </c>
      <c r="M178" s="675">
        <v>41794</v>
      </c>
      <c r="N178" s="678" t="s">
        <v>119</v>
      </c>
      <c r="O178" s="678" t="s">
        <v>84</v>
      </c>
      <c r="P178" s="678" t="s">
        <v>338</v>
      </c>
      <c r="Q178" s="674" t="s">
        <v>339</v>
      </c>
      <c r="R178" s="660">
        <v>244</v>
      </c>
      <c r="S178" s="676">
        <v>15012585.77</v>
      </c>
      <c r="T178" s="676">
        <v>15012585.77</v>
      </c>
      <c r="U178" s="677">
        <v>10745283.5</v>
      </c>
      <c r="V178" s="676"/>
      <c r="W178" s="676"/>
      <c r="X178" s="676"/>
      <c r="AA178" s="677">
        <v>10745283.5</v>
      </c>
    </row>
    <row r="179" spans="1:27" ht="92.4">
      <c r="A179" s="678">
        <v>602</v>
      </c>
      <c r="B179" s="674" t="s">
        <v>305</v>
      </c>
      <c r="C179" s="661" t="s">
        <v>306</v>
      </c>
      <c r="D179" s="674" t="s">
        <v>307</v>
      </c>
      <c r="E179" s="679" t="s">
        <v>308</v>
      </c>
      <c r="F179" s="675" t="s">
        <v>309</v>
      </c>
      <c r="G179" s="675">
        <v>39814</v>
      </c>
      <c r="H179" s="675" t="s">
        <v>310</v>
      </c>
      <c r="I179" s="663" t="s">
        <v>311</v>
      </c>
      <c r="J179" s="663">
        <v>38416</v>
      </c>
      <c r="K179" s="675" t="s">
        <v>340</v>
      </c>
      <c r="L179" s="675" t="s">
        <v>341</v>
      </c>
      <c r="M179" s="675">
        <v>42064</v>
      </c>
      <c r="N179" s="678" t="s">
        <v>119</v>
      </c>
      <c r="O179" s="678" t="s">
        <v>84</v>
      </c>
      <c r="P179" s="678" t="s">
        <v>342</v>
      </c>
      <c r="Q179" s="674" t="s">
        <v>343</v>
      </c>
      <c r="R179" s="660">
        <v>244</v>
      </c>
      <c r="S179" s="676">
        <v>211823.53</v>
      </c>
      <c r="T179" s="676">
        <v>211823.53</v>
      </c>
      <c r="U179" s="677">
        <v>100000</v>
      </c>
      <c r="V179" s="676">
        <v>180000</v>
      </c>
      <c r="W179" s="676">
        <v>180000</v>
      </c>
      <c r="X179" s="676">
        <v>180000</v>
      </c>
      <c r="AA179" s="677">
        <v>100000</v>
      </c>
    </row>
    <row r="180" spans="1:27" ht="132">
      <c r="A180" s="678">
        <v>602</v>
      </c>
      <c r="B180" s="674" t="s">
        <v>305</v>
      </c>
      <c r="C180" s="661" t="s">
        <v>306</v>
      </c>
      <c r="D180" s="674" t="s">
        <v>307</v>
      </c>
      <c r="E180" s="679" t="s">
        <v>308</v>
      </c>
      <c r="F180" s="675" t="s">
        <v>309</v>
      </c>
      <c r="G180" s="675">
        <v>39814</v>
      </c>
      <c r="H180" s="675" t="s">
        <v>310</v>
      </c>
      <c r="I180" s="663" t="s">
        <v>311</v>
      </c>
      <c r="J180" s="663">
        <v>38416</v>
      </c>
      <c r="K180" s="675" t="s">
        <v>3085</v>
      </c>
      <c r="L180" s="675" t="s">
        <v>334</v>
      </c>
      <c r="M180" s="675" t="s">
        <v>345</v>
      </c>
      <c r="N180" s="678" t="s">
        <v>46</v>
      </c>
      <c r="O180" s="678">
        <v>13</v>
      </c>
      <c r="P180" s="678" t="s">
        <v>346</v>
      </c>
      <c r="Q180" s="674" t="s">
        <v>347</v>
      </c>
      <c r="R180" s="660">
        <v>244</v>
      </c>
      <c r="S180" s="676">
        <v>9111.7000000000007</v>
      </c>
      <c r="T180" s="676">
        <v>9111.7000000000007</v>
      </c>
      <c r="U180" s="677"/>
      <c r="V180" s="676"/>
      <c r="W180" s="676"/>
      <c r="X180" s="676"/>
      <c r="AA180" s="677"/>
    </row>
    <row r="181" spans="1:27" ht="118.8">
      <c r="A181" s="678">
        <v>602</v>
      </c>
      <c r="B181" s="674" t="s">
        <v>305</v>
      </c>
      <c r="C181" s="661" t="s">
        <v>1475</v>
      </c>
      <c r="D181" s="681" t="s">
        <v>1417</v>
      </c>
      <c r="E181" s="687" t="s">
        <v>308</v>
      </c>
      <c r="F181" s="682" t="s">
        <v>2297</v>
      </c>
      <c r="G181" s="682">
        <v>39814</v>
      </c>
      <c r="H181" s="682" t="s">
        <v>310</v>
      </c>
      <c r="I181" s="854" t="s">
        <v>311</v>
      </c>
      <c r="J181" s="854">
        <v>38416</v>
      </c>
      <c r="K181" s="682" t="s">
        <v>340</v>
      </c>
      <c r="L181" s="682" t="s">
        <v>2298</v>
      </c>
      <c r="M181" s="682" t="s">
        <v>2299</v>
      </c>
      <c r="N181" s="683" t="s">
        <v>252</v>
      </c>
      <c r="O181" s="683" t="s">
        <v>252</v>
      </c>
      <c r="P181" s="683" t="s">
        <v>2300</v>
      </c>
      <c r="Q181" s="681" t="s">
        <v>2301</v>
      </c>
      <c r="R181" s="684">
        <v>244</v>
      </c>
      <c r="S181" s="677"/>
      <c r="T181" s="677"/>
      <c r="U181" s="677">
        <v>4440933.2699999996</v>
      </c>
      <c r="V181" s="677"/>
      <c r="W181" s="677"/>
      <c r="X181" s="677"/>
      <c r="AA181" s="677">
        <v>4440933.2699999996</v>
      </c>
    </row>
    <row r="182" spans="1:27" ht="118.8">
      <c r="A182" s="678">
        <v>602</v>
      </c>
      <c r="B182" s="674" t="s">
        <v>305</v>
      </c>
      <c r="C182" s="661" t="s">
        <v>1475</v>
      </c>
      <c r="D182" s="681" t="s">
        <v>1417</v>
      </c>
      <c r="E182" s="687" t="s">
        <v>308</v>
      </c>
      <c r="F182" s="682" t="s">
        <v>2297</v>
      </c>
      <c r="G182" s="682">
        <v>39814</v>
      </c>
      <c r="H182" s="682" t="s">
        <v>310</v>
      </c>
      <c r="I182" s="854" t="s">
        <v>311</v>
      </c>
      <c r="J182" s="854">
        <v>38416</v>
      </c>
      <c r="K182" s="682" t="s">
        <v>340</v>
      </c>
      <c r="L182" s="682" t="s">
        <v>2298</v>
      </c>
      <c r="M182" s="682" t="s">
        <v>2299</v>
      </c>
      <c r="N182" s="683" t="s">
        <v>252</v>
      </c>
      <c r="O182" s="683" t="s">
        <v>252</v>
      </c>
      <c r="P182" s="683" t="s">
        <v>1623</v>
      </c>
      <c r="Q182" s="681" t="s">
        <v>3094</v>
      </c>
      <c r="R182" s="684">
        <v>244</v>
      </c>
      <c r="S182" s="677"/>
      <c r="T182" s="677"/>
      <c r="U182" s="677">
        <v>511934.93</v>
      </c>
      <c r="V182" s="677"/>
      <c r="W182" s="677"/>
      <c r="X182" s="677"/>
      <c r="AA182" s="677">
        <v>511934.93</v>
      </c>
    </row>
    <row r="183" spans="1:27" ht="118.8">
      <c r="A183" s="678">
        <v>602</v>
      </c>
      <c r="B183" s="674" t="s">
        <v>305</v>
      </c>
      <c r="C183" s="661" t="s">
        <v>1475</v>
      </c>
      <c r="D183" s="681" t="s">
        <v>1417</v>
      </c>
      <c r="E183" s="687" t="s">
        <v>308</v>
      </c>
      <c r="F183" s="682" t="s">
        <v>2297</v>
      </c>
      <c r="G183" s="682">
        <v>39814</v>
      </c>
      <c r="H183" s="682" t="s">
        <v>310</v>
      </c>
      <c r="I183" s="854" t="s">
        <v>311</v>
      </c>
      <c r="J183" s="854">
        <v>38416</v>
      </c>
      <c r="K183" s="682" t="s">
        <v>340</v>
      </c>
      <c r="L183" s="682" t="s">
        <v>2298</v>
      </c>
      <c r="M183" s="682" t="s">
        <v>2299</v>
      </c>
      <c r="N183" s="683" t="s">
        <v>505</v>
      </c>
      <c r="O183" s="683" t="s">
        <v>50</v>
      </c>
      <c r="P183" s="683" t="s">
        <v>2861</v>
      </c>
      <c r="Q183" s="681" t="s">
        <v>2862</v>
      </c>
      <c r="R183" s="684">
        <v>322</v>
      </c>
      <c r="S183" s="677"/>
      <c r="T183" s="677"/>
      <c r="U183" s="677"/>
      <c r="V183" s="677">
        <v>2604630</v>
      </c>
      <c r="W183" s="677">
        <v>2604630</v>
      </c>
      <c r="X183" s="677">
        <v>7404630</v>
      </c>
      <c r="AA183" s="677"/>
    </row>
    <row r="184" spans="1:27" ht="171.6">
      <c r="A184" s="1126">
        <v>602</v>
      </c>
      <c r="B184" s="674" t="s">
        <v>305</v>
      </c>
      <c r="C184" s="661" t="s">
        <v>1475</v>
      </c>
      <c r="D184" s="681" t="s">
        <v>2844</v>
      </c>
      <c r="E184" s="687" t="s">
        <v>308</v>
      </c>
      <c r="F184" s="682" t="s">
        <v>2297</v>
      </c>
      <c r="G184" s="682">
        <v>39814</v>
      </c>
      <c r="H184" s="682" t="s">
        <v>1547</v>
      </c>
      <c r="I184" s="854" t="s">
        <v>311</v>
      </c>
      <c r="J184" s="854">
        <v>38416</v>
      </c>
      <c r="K184" s="682" t="s">
        <v>340</v>
      </c>
      <c r="L184" s="682" t="s">
        <v>3511</v>
      </c>
      <c r="M184" s="682">
        <v>42064</v>
      </c>
      <c r="N184" s="683" t="s">
        <v>505</v>
      </c>
      <c r="O184" s="683" t="s">
        <v>50</v>
      </c>
      <c r="P184" s="683" t="s">
        <v>3512</v>
      </c>
      <c r="Q184" s="681" t="s">
        <v>3513</v>
      </c>
      <c r="R184" s="684" t="s">
        <v>3514</v>
      </c>
      <c r="S184" s="677">
        <v>0</v>
      </c>
      <c r="T184" s="677">
        <v>0</v>
      </c>
      <c r="U184" s="677">
        <v>192134.88</v>
      </c>
      <c r="V184" s="677">
        <v>0</v>
      </c>
      <c r="W184" s="677">
        <v>0</v>
      </c>
      <c r="X184" s="677">
        <v>0</v>
      </c>
      <c r="AA184" s="677">
        <v>192134.88</v>
      </c>
    </row>
    <row r="185" spans="1:27" ht="303.60000000000002">
      <c r="A185" s="1126">
        <v>602</v>
      </c>
      <c r="B185" s="674" t="s">
        <v>305</v>
      </c>
      <c r="C185" s="661" t="s">
        <v>1475</v>
      </c>
      <c r="D185" s="681" t="s">
        <v>2844</v>
      </c>
      <c r="E185" s="687" t="s">
        <v>308</v>
      </c>
      <c r="F185" s="682" t="s">
        <v>2297</v>
      </c>
      <c r="G185" s="682">
        <v>39814</v>
      </c>
      <c r="H185" s="682" t="s">
        <v>3515</v>
      </c>
      <c r="I185" s="854" t="s">
        <v>3516</v>
      </c>
      <c r="J185" s="854" t="s">
        <v>3517</v>
      </c>
      <c r="K185" s="682" t="s">
        <v>340</v>
      </c>
      <c r="L185" s="682" t="s">
        <v>3511</v>
      </c>
      <c r="M185" s="682">
        <v>42064</v>
      </c>
      <c r="N185" s="683" t="s">
        <v>505</v>
      </c>
      <c r="O185" s="683" t="s">
        <v>50</v>
      </c>
      <c r="P185" s="683" t="s">
        <v>3518</v>
      </c>
      <c r="Q185" s="681" t="s">
        <v>3519</v>
      </c>
      <c r="R185" s="684" t="s">
        <v>3514</v>
      </c>
      <c r="S185" s="677">
        <v>0</v>
      </c>
      <c r="T185" s="677">
        <v>0</v>
      </c>
      <c r="U185" s="677">
        <v>957243.42</v>
      </c>
      <c r="V185" s="677">
        <v>0</v>
      </c>
      <c r="W185" s="677">
        <v>0</v>
      </c>
      <c r="X185" s="677">
        <v>0</v>
      </c>
      <c r="AA185" s="677">
        <v>957243.42</v>
      </c>
    </row>
    <row r="186" spans="1:27" ht="118.8">
      <c r="A186" s="1126">
        <v>602</v>
      </c>
      <c r="B186" s="674" t="s">
        <v>305</v>
      </c>
      <c r="C186" s="661" t="s">
        <v>1475</v>
      </c>
      <c r="D186" s="681" t="s">
        <v>2844</v>
      </c>
      <c r="E186" s="687" t="s">
        <v>308</v>
      </c>
      <c r="F186" s="682" t="s">
        <v>2297</v>
      </c>
      <c r="G186" s="682">
        <v>39814</v>
      </c>
      <c r="H186" s="682" t="s">
        <v>1547</v>
      </c>
      <c r="I186" s="854" t="s">
        <v>2845</v>
      </c>
      <c r="J186" s="854">
        <v>38416</v>
      </c>
      <c r="K186" s="682" t="s">
        <v>3401</v>
      </c>
      <c r="L186" s="682" t="s">
        <v>3506</v>
      </c>
      <c r="M186" s="682">
        <v>42064</v>
      </c>
      <c r="N186" s="683" t="s">
        <v>252</v>
      </c>
      <c r="O186" s="683" t="s">
        <v>46</v>
      </c>
      <c r="P186" s="683" t="s">
        <v>2846</v>
      </c>
      <c r="Q186" s="681" t="s">
        <v>1624</v>
      </c>
      <c r="R186" s="684" t="s">
        <v>3507</v>
      </c>
      <c r="S186" s="677">
        <v>0</v>
      </c>
      <c r="T186" s="677">
        <v>0</v>
      </c>
      <c r="U186" s="677">
        <v>2213900</v>
      </c>
      <c r="V186" s="677">
        <v>0</v>
      </c>
      <c r="W186" s="677">
        <v>0</v>
      </c>
      <c r="X186" s="677">
        <v>0</v>
      </c>
      <c r="AA186" s="677">
        <v>2213900</v>
      </c>
    </row>
    <row r="187" spans="1:27" ht="184.8">
      <c r="A187" s="1126">
        <v>602</v>
      </c>
      <c r="B187" s="674" t="s">
        <v>305</v>
      </c>
      <c r="C187" s="661" t="s">
        <v>1475</v>
      </c>
      <c r="D187" s="681" t="s">
        <v>2844</v>
      </c>
      <c r="E187" s="687" t="s">
        <v>308</v>
      </c>
      <c r="F187" s="682" t="s">
        <v>2297</v>
      </c>
      <c r="G187" s="682">
        <v>39814</v>
      </c>
      <c r="H187" s="682" t="s">
        <v>3508</v>
      </c>
      <c r="I187" s="854" t="s">
        <v>3509</v>
      </c>
      <c r="J187" s="854" t="s">
        <v>3510</v>
      </c>
      <c r="K187" s="682" t="s">
        <v>3401</v>
      </c>
      <c r="L187" s="682" t="s">
        <v>3506</v>
      </c>
      <c r="M187" s="682">
        <v>42064</v>
      </c>
      <c r="N187" s="683" t="s">
        <v>252</v>
      </c>
      <c r="O187" s="683" t="s">
        <v>46</v>
      </c>
      <c r="P187" s="683" t="s">
        <v>2871</v>
      </c>
      <c r="Q187" s="681" t="s">
        <v>2872</v>
      </c>
      <c r="R187" s="684" t="s">
        <v>3507</v>
      </c>
      <c r="S187" s="677">
        <v>0</v>
      </c>
      <c r="T187" s="677">
        <v>0</v>
      </c>
      <c r="U187" s="677">
        <v>6641700</v>
      </c>
      <c r="V187" s="677">
        <v>0</v>
      </c>
      <c r="W187" s="677">
        <v>0</v>
      </c>
      <c r="X187" s="677">
        <v>0</v>
      </c>
      <c r="AA187" s="677">
        <v>6641700</v>
      </c>
    </row>
    <row r="188" spans="1:27" ht="79.2">
      <c r="A188" s="678">
        <v>602</v>
      </c>
      <c r="B188" s="674" t="s">
        <v>305</v>
      </c>
      <c r="C188" s="661" t="s">
        <v>348</v>
      </c>
      <c r="D188" s="674" t="s">
        <v>349</v>
      </c>
      <c r="E188" s="679" t="s">
        <v>308</v>
      </c>
      <c r="F188" s="675" t="s">
        <v>350</v>
      </c>
      <c r="G188" s="675">
        <v>39814</v>
      </c>
      <c r="H188" s="675" t="s">
        <v>310</v>
      </c>
      <c r="I188" s="663" t="s">
        <v>311</v>
      </c>
      <c r="J188" s="663">
        <v>38416</v>
      </c>
      <c r="K188" s="675" t="s">
        <v>340</v>
      </c>
      <c r="L188" s="675" t="s">
        <v>341</v>
      </c>
      <c r="M188" s="675">
        <v>42064</v>
      </c>
      <c r="N188" s="678" t="s">
        <v>119</v>
      </c>
      <c r="O188" s="678" t="s">
        <v>84</v>
      </c>
      <c r="P188" s="678" t="s">
        <v>351</v>
      </c>
      <c r="Q188" s="674" t="s">
        <v>352</v>
      </c>
      <c r="R188" s="660">
        <v>244</v>
      </c>
      <c r="S188" s="676">
        <v>584758.69999999995</v>
      </c>
      <c r="T188" s="676">
        <v>572576.88</v>
      </c>
      <c r="U188" s="677">
        <v>434500</v>
      </c>
      <c r="V188" s="676">
        <v>612000</v>
      </c>
      <c r="W188" s="676">
        <v>612000</v>
      </c>
      <c r="X188" s="676">
        <v>612000</v>
      </c>
      <c r="AA188" s="677">
        <v>434500</v>
      </c>
    </row>
    <row r="189" spans="1:27" ht="79.2">
      <c r="A189" s="678" t="s">
        <v>353</v>
      </c>
      <c r="B189" s="674" t="s">
        <v>305</v>
      </c>
      <c r="C189" s="661" t="s">
        <v>348</v>
      </c>
      <c r="D189" s="674" t="s">
        <v>349</v>
      </c>
      <c r="E189" s="679" t="s">
        <v>308</v>
      </c>
      <c r="F189" s="675" t="s">
        <v>350</v>
      </c>
      <c r="G189" s="675">
        <v>39814</v>
      </c>
      <c r="H189" s="675" t="s">
        <v>310</v>
      </c>
      <c r="I189" s="663" t="s">
        <v>311</v>
      </c>
      <c r="J189" s="663">
        <v>38416</v>
      </c>
      <c r="K189" s="675" t="s">
        <v>354</v>
      </c>
      <c r="L189" s="675" t="s">
        <v>355</v>
      </c>
      <c r="M189" s="675">
        <v>42064</v>
      </c>
      <c r="N189" s="678" t="s">
        <v>119</v>
      </c>
      <c r="O189" s="678" t="s">
        <v>84</v>
      </c>
      <c r="P189" s="678" t="s">
        <v>356</v>
      </c>
      <c r="Q189" s="674" t="s">
        <v>357</v>
      </c>
      <c r="R189" s="660">
        <v>244</v>
      </c>
      <c r="S189" s="676">
        <v>9600</v>
      </c>
      <c r="T189" s="676">
        <v>9600</v>
      </c>
      <c r="U189" s="677"/>
      <c r="V189" s="676"/>
      <c r="W189" s="676"/>
      <c r="X189" s="676"/>
      <c r="AA189" s="677"/>
    </row>
    <row r="190" spans="1:27" ht="92.4">
      <c r="A190" s="1126">
        <v>602</v>
      </c>
      <c r="B190" s="674" t="s">
        <v>305</v>
      </c>
      <c r="C190" s="661" t="s">
        <v>348</v>
      </c>
      <c r="D190" s="674" t="s">
        <v>3499</v>
      </c>
      <c r="E190" s="1125" t="s">
        <v>3500</v>
      </c>
      <c r="F190" s="675" t="s">
        <v>3501</v>
      </c>
      <c r="G190" s="675" t="s">
        <v>3502</v>
      </c>
      <c r="H190" s="675" t="s">
        <v>310</v>
      </c>
      <c r="I190" s="663" t="s">
        <v>311</v>
      </c>
      <c r="J190" s="663">
        <v>38416</v>
      </c>
      <c r="K190" s="675" t="s">
        <v>340</v>
      </c>
      <c r="L190" s="675" t="s">
        <v>3503</v>
      </c>
      <c r="M190" s="675">
        <v>42064</v>
      </c>
      <c r="N190" s="1126" t="s">
        <v>119</v>
      </c>
      <c r="O190" s="1126" t="s">
        <v>84</v>
      </c>
      <c r="P190" s="1126" t="s">
        <v>3504</v>
      </c>
      <c r="Q190" s="674" t="s">
        <v>3505</v>
      </c>
      <c r="R190" s="660">
        <v>244</v>
      </c>
      <c r="S190" s="676">
        <v>0</v>
      </c>
      <c r="T190" s="676">
        <v>0</v>
      </c>
      <c r="U190" s="677">
        <v>0</v>
      </c>
      <c r="V190" s="676">
        <v>0</v>
      </c>
      <c r="W190" s="676">
        <v>14587130</v>
      </c>
      <c r="X190" s="676">
        <v>0</v>
      </c>
      <c r="AA190" s="677">
        <v>0</v>
      </c>
    </row>
    <row r="191" spans="1:27" ht="105.6">
      <c r="A191" s="678">
        <v>602</v>
      </c>
      <c r="B191" s="674" t="s">
        <v>305</v>
      </c>
      <c r="C191" s="661" t="s">
        <v>214</v>
      </c>
      <c r="D191" s="674" t="s">
        <v>215</v>
      </c>
      <c r="E191" s="679" t="s">
        <v>358</v>
      </c>
      <c r="F191" s="675" t="s">
        <v>359</v>
      </c>
      <c r="G191" s="675" t="s">
        <v>360</v>
      </c>
      <c r="H191" s="675" t="s">
        <v>361</v>
      </c>
      <c r="I191" s="675" t="s">
        <v>362</v>
      </c>
      <c r="J191" s="675" t="s">
        <v>363</v>
      </c>
      <c r="K191" s="675" t="s">
        <v>364</v>
      </c>
      <c r="L191" s="675" t="s">
        <v>365</v>
      </c>
      <c r="M191" s="675">
        <v>37923</v>
      </c>
      <c r="N191" s="678" t="s">
        <v>46</v>
      </c>
      <c r="O191" s="678">
        <v>13</v>
      </c>
      <c r="P191" s="678" t="s">
        <v>366</v>
      </c>
      <c r="Q191" s="674" t="s">
        <v>158</v>
      </c>
      <c r="R191" s="660">
        <v>122</v>
      </c>
      <c r="S191" s="676">
        <v>975312.79</v>
      </c>
      <c r="T191" s="676">
        <v>948702.73</v>
      </c>
      <c r="U191" s="677">
        <v>1050798.3799999999</v>
      </c>
      <c r="V191" s="676">
        <f>1207575+12760</f>
        <v>1220335</v>
      </c>
      <c r="W191" s="676">
        <f>1207575+12760</f>
        <v>1220335</v>
      </c>
      <c r="X191" s="676">
        <f>1207575+12760</f>
        <v>1220335</v>
      </c>
      <c r="AA191" s="677">
        <v>1050798.3799999999</v>
      </c>
    </row>
    <row r="192" spans="1:27" ht="105.6">
      <c r="A192" s="678">
        <v>602</v>
      </c>
      <c r="B192" s="674" t="s">
        <v>305</v>
      </c>
      <c r="C192" s="661" t="s">
        <v>214</v>
      </c>
      <c r="D192" s="674" t="s">
        <v>215</v>
      </c>
      <c r="E192" s="679" t="s">
        <v>358</v>
      </c>
      <c r="F192" s="675" t="s">
        <v>359</v>
      </c>
      <c r="G192" s="675" t="s">
        <v>360</v>
      </c>
      <c r="H192" s="675" t="s">
        <v>3095</v>
      </c>
      <c r="I192" s="675" t="s">
        <v>362</v>
      </c>
      <c r="J192" s="675" t="s">
        <v>363</v>
      </c>
      <c r="K192" s="675" t="s">
        <v>364</v>
      </c>
      <c r="L192" s="675" t="s">
        <v>365</v>
      </c>
      <c r="M192" s="675">
        <v>37923</v>
      </c>
      <c r="N192" s="678" t="s">
        <v>46</v>
      </c>
      <c r="O192" s="678">
        <v>13</v>
      </c>
      <c r="P192" s="678" t="s">
        <v>366</v>
      </c>
      <c r="Q192" s="674" t="s">
        <v>158</v>
      </c>
      <c r="R192" s="660">
        <v>129</v>
      </c>
      <c r="S192" s="676">
        <v>284924.67</v>
      </c>
      <c r="T192" s="676">
        <v>272599.55</v>
      </c>
      <c r="U192" s="677">
        <v>304942.02</v>
      </c>
      <c r="V192" s="676">
        <f>347595+3860</f>
        <v>351455</v>
      </c>
      <c r="W192" s="676">
        <f>347595+3860</f>
        <v>351455</v>
      </c>
      <c r="X192" s="676">
        <f>347595+3860</f>
        <v>351455</v>
      </c>
      <c r="AA192" s="677">
        <v>304942.02</v>
      </c>
    </row>
    <row r="193" spans="1:27" ht="105.6">
      <c r="A193" s="678">
        <v>602</v>
      </c>
      <c r="B193" s="674" t="s">
        <v>305</v>
      </c>
      <c r="C193" s="661" t="s">
        <v>214</v>
      </c>
      <c r="D193" s="674" t="s">
        <v>215</v>
      </c>
      <c r="E193" s="679" t="s">
        <v>358</v>
      </c>
      <c r="F193" s="675" t="s">
        <v>368</v>
      </c>
      <c r="G193" s="675" t="s">
        <v>369</v>
      </c>
      <c r="H193" s="675" t="s">
        <v>370</v>
      </c>
      <c r="I193" s="663" t="s">
        <v>371</v>
      </c>
      <c r="J193" s="663">
        <v>39442</v>
      </c>
      <c r="K193" s="675" t="s">
        <v>2163</v>
      </c>
      <c r="L193" s="675" t="s">
        <v>373</v>
      </c>
      <c r="M193" s="675">
        <v>41920</v>
      </c>
      <c r="N193" s="678" t="s">
        <v>46</v>
      </c>
      <c r="O193" s="678">
        <v>13</v>
      </c>
      <c r="P193" s="678" t="s">
        <v>374</v>
      </c>
      <c r="Q193" s="674" t="s">
        <v>375</v>
      </c>
      <c r="R193" s="660">
        <v>122</v>
      </c>
      <c r="S193" s="676">
        <v>101415</v>
      </c>
      <c r="T193" s="676">
        <v>101415</v>
      </c>
      <c r="U193" s="677">
        <v>83270</v>
      </c>
      <c r="V193" s="676"/>
      <c r="W193" s="676"/>
      <c r="X193" s="676"/>
      <c r="AA193" s="677">
        <v>83270</v>
      </c>
    </row>
    <row r="194" spans="1:27" ht="105.6">
      <c r="A194" s="678">
        <v>602</v>
      </c>
      <c r="B194" s="674" t="s">
        <v>305</v>
      </c>
      <c r="C194" s="661" t="s">
        <v>214</v>
      </c>
      <c r="D194" s="674" t="s">
        <v>215</v>
      </c>
      <c r="E194" s="679" t="s">
        <v>358</v>
      </c>
      <c r="F194" s="675" t="s">
        <v>376</v>
      </c>
      <c r="G194" s="675" t="s">
        <v>377</v>
      </c>
      <c r="H194" s="675" t="s">
        <v>370</v>
      </c>
      <c r="I194" s="663" t="s">
        <v>371</v>
      </c>
      <c r="J194" s="663">
        <v>39442</v>
      </c>
      <c r="K194" s="675" t="s">
        <v>2163</v>
      </c>
      <c r="L194" s="675" t="s">
        <v>373</v>
      </c>
      <c r="M194" s="675">
        <v>41920</v>
      </c>
      <c r="N194" s="678" t="s">
        <v>46</v>
      </c>
      <c r="O194" s="678">
        <v>13</v>
      </c>
      <c r="P194" s="678" t="s">
        <v>374</v>
      </c>
      <c r="Q194" s="674" t="s">
        <v>375</v>
      </c>
      <c r="R194" s="660">
        <v>129</v>
      </c>
      <c r="S194" s="676">
        <v>30627.33</v>
      </c>
      <c r="T194" s="676">
        <v>30627.33</v>
      </c>
      <c r="U194" s="677">
        <v>25214.16</v>
      </c>
      <c r="V194" s="676"/>
      <c r="W194" s="676"/>
      <c r="X194" s="676"/>
      <c r="AA194" s="677">
        <v>25214.16</v>
      </c>
    </row>
    <row r="195" spans="1:27" ht="105.6">
      <c r="A195" s="678">
        <v>602</v>
      </c>
      <c r="B195" s="674" t="s">
        <v>305</v>
      </c>
      <c r="C195" s="661" t="s">
        <v>214</v>
      </c>
      <c r="D195" s="674" t="s">
        <v>215</v>
      </c>
      <c r="E195" s="679" t="s">
        <v>378</v>
      </c>
      <c r="F195" s="675" t="s">
        <v>309</v>
      </c>
      <c r="G195" s="675">
        <v>39814</v>
      </c>
      <c r="H195" s="675" t="s">
        <v>379</v>
      </c>
      <c r="I195" s="663" t="s">
        <v>380</v>
      </c>
      <c r="J195" s="663">
        <v>38416</v>
      </c>
      <c r="K195" s="675" t="s">
        <v>251</v>
      </c>
      <c r="L195" s="675" t="s">
        <v>382</v>
      </c>
      <c r="M195" s="675">
        <v>42110</v>
      </c>
      <c r="N195" s="678" t="s">
        <v>46</v>
      </c>
      <c r="O195" s="678">
        <v>13</v>
      </c>
      <c r="P195" s="678" t="s">
        <v>366</v>
      </c>
      <c r="Q195" s="674" t="s">
        <v>158</v>
      </c>
      <c r="R195" s="660">
        <v>244</v>
      </c>
      <c r="S195" s="676">
        <v>7967447.8200000003</v>
      </c>
      <c r="T195" s="676">
        <v>7967447.8200000003</v>
      </c>
      <c r="U195" s="677">
        <v>8076477.5999999996</v>
      </c>
      <c r="V195" s="676">
        <f>8829510+1191940</f>
        <v>10021450</v>
      </c>
      <c r="W195" s="676">
        <f>8860210+86940</f>
        <v>8947150</v>
      </c>
      <c r="X195" s="676">
        <f>8860210+86940</f>
        <v>8947150</v>
      </c>
      <c r="AA195" s="677">
        <v>8076477.5999999996</v>
      </c>
    </row>
    <row r="196" spans="1:27" ht="105.6">
      <c r="A196" s="678">
        <v>602</v>
      </c>
      <c r="B196" s="674" t="s">
        <v>305</v>
      </c>
      <c r="C196" s="661" t="s">
        <v>214</v>
      </c>
      <c r="D196" s="674" t="s">
        <v>215</v>
      </c>
      <c r="E196" s="679" t="s">
        <v>378</v>
      </c>
      <c r="F196" s="675" t="s">
        <v>309</v>
      </c>
      <c r="G196" s="675">
        <v>39814</v>
      </c>
      <c r="H196" s="675" t="s">
        <v>379</v>
      </c>
      <c r="I196" s="663" t="s">
        <v>380</v>
      </c>
      <c r="J196" s="663">
        <v>38416</v>
      </c>
      <c r="K196" s="675" t="s">
        <v>251</v>
      </c>
      <c r="L196" s="675" t="s">
        <v>382</v>
      </c>
      <c r="M196" s="675">
        <v>42110</v>
      </c>
      <c r="N196" s="678" t="s">
        <v>46</v>
      </c>
      <c r="O196" s="678">
        <v>13</v>
      </c>
      <c r="P196" s="678" t="s">
        <v>366</v>
      </c>
      <c r="Q196" s="674" t="s">
        <v>158</v>
      </c>
      <c r="R196" s="660">
        <v>831</v>
      </c>
      <c r="S196" s="676">
        <v>30000</v>
      </c>
      <c r="T196" s="676">
        <v>30000</v>
      </c>
      <c r="U196" s="677">
        <v>40000</v>
      </c>
      <c r="V196" s="685"/>
      <c r="W196" s="685"/>
      <c r="X196" s="676"/>
      <c r="AA196" s="677">
        <v>40000</v>
      </c>
    </row>
    <row r="197" spans="1:27" ht="105.6">
      <c r="A197" s="678">
        <v>602</v>
      </c>
      <c r="B197" s="674" t="s">
        <v>305</v>
      </c>
      <c r="C197" s="661" t="s">
        <v>214</v>
      </c>
      <c r="D197" s="681" t="s">
        <v>215</v>
      </c>
      <c r="E197" s="687" t="s">
        <v>378</v>
      </c>
      <c r="F197" s="682" t="s">
        <v>309</v>
      </c>
      <c r="G197" s="682">
        <v>39814</v>
      </c>
      <c r="H197" s="682" t="s">
        <v>379</v>
      </c>
      <c r="I197" s="854" t="s">
        <v>380</v>
      </c>
      <c r="J197" s="854">
        <v>38416</v>
      </c>
      <c r="K197" s="682" t="s">
        <v>251</v>
      </c>
      <c r="L197" s="682" t="s">
        <v>382</v>
      </c>
      <c r="M197" s="682">
        <v>42110</v>
      </c>
      <c r="N197" s="683" t="s">
        <v>46</v>
      </c>
      <c r="O197" s="683">
        <v>13</v>
      </c>
      <c r="P197" s="683" t="s">
        <v>2302</v>
      </c>
      <c r="Q197" s="681" t="s">
        <v>2303</v>
      </c>
      <c r="R197" s="684">
        <v>831</v>
      </c>
      <c r="S197" s="677"/>
      <c r="T197" s="677"/>
      <c r="U197" s="677">
        <v>250000</v>
      </c>
      <c r="V197" s="677">
        <v>268000</v>
      </c>
      <c r="W197" s="686"/>
      <c r="X197" s="677"/>
      <c r="AA197" s="677">
        <v>250000</v>
      </c>
    </row>
    <row r="198" spans="1:27" ht="105.6">
      <c r="A198" s="678">
        <v>602</v>
      </c>
      <c r="B198" s="674" t="s">
        <v>305</v>
      </c>
      <c r="C198" s="661" t="s">
        <v>214</v>
      </c>
      <c r="D198" s="674" t="s">
        <v>215</v>
      </c>
      <c r="E198" s="679" t="s">
        <v>378</v>
      </c>
      <c r="F198" s="675" t="s">
        <v>309</v>
      </c>
      <c r="G198" s="675">
        <v>39814</v>
      </c>
      <c r="H198" s="675" t="s">
        <v>379</v>
      </c>
      <c r="I198" s="663" t="s">
        <v>380</v>
      </c>
      <c r="J198" s="663">
        <v>38416</v>
      </c>
      <c r="K198" s="675" t="s">
        <v>251</v>
      </c>
      <c r="L198" s="675" t="s">
        <v>382</v>
      </c>
      <c r="M198" s="675">
        <v>42110</v>
      </c>
      <c r="N198" s="678" t="s">
        <v>46</v>
      </c>
      <c r="O198" s="678">
        <v>13</v>
      </c>
      <c r="P198" s="678" t="s">
        <v>366</v>
      </c>
      <c r="Q198" s="674" t="s">
        <v>158</v>
      </c>
      <c r="R198" s="660">
        <v>851</v>
      </c>
      <c r="S198" s="676">
        <v>70188</v>
      </c>
      <c r="T198" s="676">
        <v>70188</v>
      </c>
      <c r="U198" s="677">
        <v>66941</v>
      </c>
      <c r="V198" s="676">
        <v>66940</v>
      </c>
      <c r="W198" s="676">
        <v>66940</v>
      </c>
      <c r="X198" s="676">
        <v>66940</v>
      </c>
      <c r="AA198" s="677">
        <v>66941</v>
      </c>
    </row>
    <row r="199" spans="1:27" ht="105.6">
      <c r="A199" s="678">
        <v>602</v>
      </c>
      <c r="B199" s="674" t="s">
        <v>305</v>
      </c>
      <c r="C199" s="661" t="s">
        <v>214</v>
      </c>
      <c r="D199" s="674" t="s">
        <v>215</v>
      </c>
      <c r="E199" s="679" t="s">
        <v>378</v>
      </c>
      <c r="F199" s="675" t="s">
        <v>309</v>
      </c>
      <c r="G199" s="675">
        <v>39814</v>
      </c>
      <c r="H199" s="675" t="s">
        <v>379</v>
      </c>
      <c r="I199" s="663" t="s">
        <v>380</v>
      </c>
      <c r="J199" s="663">
        <v>38416</v>
      </c>
      <c r="K199" s="675" t="s">
        <v>251</v>
      </c>
      <c r="L199" s="675" t="s">
        <v>382</v>
      </c>
      <c r="M199" s="675">
        <v>42110</v>
      </c>
      <c r="N199" s="678" t="s">
        <v>46</v>
      </c>
      <c r="O199" s="678">
        <v>13</v>
      </c>
      <c r="P199" s="678" t="s">
        <v>366</v>
      </c>
      <c r="Q199" s="674" t="s">
        <v>158</v>
      </c>
      <c r="R199" s="660">
        <v>852</v>
      </c>
      <c r="S199" s="676">
        <v>99624.57</v>
      </c>
      <c r="T199" s="676">
        <v>99624.57</v>
      </c>
      <c r="U199" s="677">
        <v>48997</v>
      </c>
      <c r="V199" s="676">
        <v>36720</v>
      </c>
      <c r="W199" s="676">
        <v>6020</v>
      </c>
      <c r="X199" s="676">
        <v>6020</v>
      </c>
      <c r="AA199" s="677">
        <v>48997</v>
      </c>
    </row>
    <row r="200" spans="1:27" ht="105.6">
      <c r="A200" s="678">
        <v>602</v>
      </c>
      <c r="B200" s="674" t="s">
        <v>305</v>
      </c>
      <c r="C200" s="661" t="s">
        <v>214</v>
      </c>
      <c r="D200" s="674" t="s">
        <v>215</v>
      </c>
      <c r="E200" s="679" t="s">
        <v>378</v>
      </c>
      <c r="F200" s="675" t="s">
        <v>309</v>
      </c>
      <c r="G200" s="675">
        <v>39814</v>
      </c>
      <c r="H200" s="675" t="s">
        <v>379</v>
      </c>
      <c r="I200" s="663" t="s">
        <v>380</v>
      </c>
      <c r="J200" s="663">
        <v>38416</v>
      </c>
      <c r="K200" s="675" t="s">
        <v>251</v>
      </c>
      <c r="L200" s="675" t="s">
        <v>382</v>
      </c>
      <c r="M200" s="675">
        <v>42110</v>
      </c>
      <c r="N200" s="678" t="s">
        <v>46</v>
      </c>
      <c r="O200" s="678">
        <v>13</v>
      </c>
      <c r="P200" s="678" t="s">
        <v>366</v>
      </c>
      <c r="Q200" s="674" t="s">
        <v>158</v>
      </c>
      <c r="R200" s="660">
        <v>853</v>
      </c>
      <c r="S200" s="676">
        <v>2147.6999999999998</v>
      </c>
      <c r="T200" s="676">
        <v>2147.6999999999998</v>
      </c>
      <c r="U200" s="677">
        <v>30585.83</v>
      </c>
      <c r="V200" s="676">
        <v>6040</v>
      </c>
      <c r="W200" s="676">
        <v>6040</v>
      </c>
      <c r="X200" s="676">
        <v>6040</v>
      </c>
      <c r="AA200" s="677">
        <v>30585.83</v>
      </c>
    </row>
    <row r="201" spans="1:27" ht="145.19999999999999">
      <c r="A201" s="678" t="s">
        <v>353</v>
      </c>
      <c r="B201" s="674" t="s">
        <v>305</v>
      </c>
      <c r="C201" s="661" t="s">
        <v>214</v>
      </c>
      <c r="D201" s="681" t="s">
        <v>215</v>
      </c>
      <c r="E201" s="687" t="s">
        <v>383</v>
      </c>
      <c r="F201" s="682" t="s">
        <v>384</v>
      </c>
      <c r="G201" s="682" t="s">
        <v>360</v>
      </c>
      <c r="H201" s="682" t="s">
        <v>3096</v>
      </c>
      <c r="I201" s="682" t="s">
        <v>3097</v>
      </c>
      <c r="J201" s="682" t="s">
        <v>3098</v>
      </c>
      <c r="K201" s="682" t="s">
        <v>2304</v>
      </c>
      <c r="L201" s="682" t="s">
        <v>389</v>
      </c>
      <c r="M201" s="682" t="s">
        <v>3099</v>
      </c>
      <c r="N201" s="683" t="s">
        <v>46</v>
      </c>
      <c r="O201" s="683">
        <v>13</v>
      </c>
      <c r="P201" s="683" t="s">
        <v>391</v>
      </c>
      <c r="Q201" s="681" t="s">
        <v>87</v>
      </c>
      <c r="R201" s="684">
        <v>121</v>
      </c>
      <c r="S201" s="677">
        <v>39026578.729999997</v>
      </c>
      <c r="T201" s="677">
        <v>39026578.729999997</v>
      </c>
      <c r="U201" s="677">
        <v>42761662.299999997</v>
      </c>
      <c r="V201" s="676">
        <f>44773100+473850</f>
        <v>45246950</v>
      </c>
      <c r="W201" s="676">
        <f>44773100+473850</f>
        <v>45246950</v>
      </c>
      <c r="X201" s="676">
        <f>44773100+473850</f>
        <v>45246950</v>
      </c>
      <c r="AA201" s="677">
        <v>42761662.299999997</v>
      </c>
    </row>
    <row r="202" spans="1:27" ht="145.19999999999999">
      <c r="A202" s="678" t="s">
        <v>353</v>
      </c>
      <c r="B202" s="674" t="s">
        <v>305</v>
      </c>
      <c r="C202" s="661" t="s">
        <v>214</v>
      </c>
      <c r="D202" s="681" t="s">
        <v>215</v>
      </c>
      <c r="E202" s="687" t="s">
        <v>383</v>
      </c>
      <c r="F202" s="682" t="s">
        <v>384</v>
      </c>
      <c r="G202" s="682" t="s">
        <v>360</v>
      </c>
      <c r="H202" s="682" t="s">
        <v>3096</v>
      </c>
      <c r="I202" s="682" t="s">
        <v>392</v>
      </c>
      <c r="J202" s="682" t="s">
        <v>3098</v>
      </c>
      <c r="K202" s="682" t="s">
        <v>2305</v>
      </c>
      <c r="L202" s="682" t="s">
        <v>389</v>
      </c>
      <c r="M202" s="682" t="s">
        <v>3100</v>
      </c>
      <c r="N202" s="683" t="s">
        <v>46</v>
      </c>
      <c r="O202" s="683">
        <v>13</v>
      </c>
      <c r="P202" s="683" t="s">
        <v>391</v>
      </c>
      <c r="Q202" s="681" t="s">
        <v>87</v>
      </c>
      <c r="R202" s="684">
        <v>129</v>
      </c>
      <c r="S202" s="677">
        <v>11659449.82</v>
      </c>
      <c r="T202" s="677">
        <v>11659449.82</v>
      </c>
      <c r="U202" s="677">
        <v>12801673.220000001</v>
      </c>
      <c r="V202" s="676">
        <f>13521470+143100</f>
        <v>13664570</v>
      </c>
      <c r="W202" s="676">
        <f>13521470+143100</f>
        <v>13664570</v>
      </c>
      <c r="X202" s="676">
        <f>13521470+143100</f>
        <v>13664570</v>
      </c>
      <c r="AA202" s="677">
        <v>12801673.220000001</v>
      </c>
    </row>
    <row r="203" spans="1:27" ht="105.6">
      <c r="A203" s="678" t="s">
        <v>353</v>
      </c>
      <c r="B203" s="674" t="s">
        <v>305</v>
      </c>
      <c r="C203" s="661" t="s">
        <v>214</v>
      </c>
      <c r="D203" s="674" t="s">
        <v>215</v>
      </c>
      <c r="E203" s="679" t="s">
        <v>378</v>
      </c>
      <c r="F203" s="675" t="s">
        <v>394</v>
      </c>
      <c r="G203" s="675">
        <v>39814</v>
      </c>
      <c r="H203" s="675" t="s">
        <v>395</v>
      </c>
      <c r="I203" s="663" t="s">
        <v>311</v>
      </c>
      <c r="J203" s="663">
        <v>38416</v>
      </c>
      <c r="K203" s="675" t="s">
        <v>354</v>
      </c>
      <c r="L203" s="675" t="s">
        <v>396</v>
      </c>
      <c r="M203" s="675">
        <v>42064</v>
      </c>
      <c r="N203" s="678" t="s">
        <v>46</v>
      </c>
      <c r="O203" s="678">
        <v>13</v>
      </c>
      <c r="P203" s="678" t="s">
        <v>397</v>
      </c>
      <c r="Q203" s="674" t="s">
        <v>200</v>
      </c>
      <c r="R203" s="660">
        <v>831</v>
      </c>
      <c r="S203" s="676">
        <v>662052</v>
      </c>
      <c r="T203" s="676">
        <v>662047</v>
      </c>
      <c r="U203" s="677">
        <v>547896.28</v>
      </c>
      <c r="V203" s="676"/>
      <c r="W203" s="676"/>
      <c r="X203" s="676"/>
      <c r="AA203" s="677">
        <v>547896.28</v>
      </c>
    </row>
    <row r="204" spans="1:27" ht="105.6">
      <c r="A204" s="1007">
        <v>602</v>
      </c>
      <c r="B204" s="674" t="s">
        <v>305</v>
      </c>
      <c r="C204" s="661" t="s">
        <v>214</v>
      </c>
      <c r="D204" s="674" t="s">
        <v>215</v>
      </c>
      <c r="E204" s="1006" t="s">
        <v>378</v>
      </c>
      <c r="F204" s="675" t="s">
        <v>309</v>
      </c>
      <c r="G204" s="675">
        <v>39814</v>
      </c>
      <c r="H204" s="675" t="s">
        <v>379</v>
      </c>
      <c r="I204" s="663" t="s">
        <v>380</v>
      </c>
      <c r="J204" s="663">
        <v>38416</v>
      </c>
      <c r="K204" s="675" t="s">
        <v>3401</v>
      </c>
      <c r="L204" s="675" t="s">
        <v>3402</v>
      </c>
      <c r="M204" s="675">
        <v>42064</v>
      </c>
      <c r="N204" s="801" t="s">
        <v>252</v>
      </c>
      <c r="O204" s="801" t="s">
        <v>50</v>
      </c>
      <c r="P204" s="801" t="s">
        <v>3358</v>
      </c>
      <c r="Q204" s="720" t="s">
        <v>3405</v>
      </c>
      <c r="R204" s="721">
        <v>244</v>
      </c>
      <c r="S204" s="676"/>
      <c r="T204" s="676"/>
      <c r="U204" s="676"/>
      <c r="V204" s="676">
        <v>1758610</v>
      </c>
      <c r="W204" s="676"/>
      <c r="X204" s="676"/>
      <c r="AA204" s="676"/>
    </row>
    <row r="205" spans="1:27" ht="79.2">
      <c r="A205" s="1005">
        <v>602</v>
      </c>
      <c r="B205" s="221" t="s">
        <v>305</v>
      </c>
      <c r="C205" s="222" t="s">
        <v>306</v>
      </c>
      <c r="D205" s="221" t="s">
        <v>307</v>
      </c>
      <c r="E205" s="1004" t="s">
        <v>308</v>
      </c>
      <c r="F205" s="16" t="s">
        <v>309</v>
      </c>
      <c r="G205" s="226">
        <v>39814</v>
      </c>
      <c r="H205" s="225" t="s">
        <v>310</v>
      </c>
      <c r="I205" s="227" t="s">
        <v>311</v>
      </c>
      <c r="J205" s="227">
        <v>38416</v>
      </c>
      <c r="K205" s="225" t="s">
        <v>330</v>
      </c>
      <c r="L205" s="225" t="s">
        <v>331</v>
      </c>
      <c r="M205" s="16">
        <v>41794</v>
      </c>
      <c r="N205" s="801" t="s">
        <v>252</v>
      </c>
      <c r="O205" s="801" t="s">
        <v>50</v>
      </c>
      <c r="P205" s="801" t="s">
        <v>3357</v>
      </c>
      <c r="Q205" s="720" t="s">
        <v>3404</v>
      </c>
      <c r="R205" s="721">
        <v>244</v>
      </c>
      <c r="S205" s="676"/>
      <c r="T205" s="676"/>
      <c r="U205" s="676"/>
      <c r="V205" s="676">
        <v>7522260</v>
      </c>
      <c r="W205" s="676"/>
      <c r="X205" s="676"/>
      <c r="AA205" s="676"/>
    </row>
    <row r="206" spans="1:27" ht="79.2">
      <c r="A206" s="1005">
        <v>602</v>
      </c>
      <c r="B206" s="221" t="s">
        <v>305</v>
      </c>
      <c r="C206" s="222" t="s">
        <v>306</v>
      </c>
      <c r="D206" s="221" t="s">
        <v>307</v>
      </c>
      <c r="E206" s="1004" t="s">
        <v>308</v>
      </c>
      <c r="F206" s="16" t="s">
        <v>309</v>
      </c>
      <c r="G206" s="226">
        <v>39814</v>
      </c>
      <c r="H206" s="225" t="s">
        <v>310</v>
      </c>
      <c r="I206" s="227" t="s">
        <v>311</v>
      </c>
      <c r="J206" s="227">
        <v>38416</v>
      </c>
      <c r="K206" s="225" t="s">
        <v>330</v>
      </c>
      <c r="L206" s="225" t="s">
        <v>331</v>
      </c>
      <c r="M206" s="16">
        <v>41794</v>
      </c>
      <c r="N206" s="801" t="s">
        <v>119</v>
      </c>
      <c r="O206" s="801" t="s">
        <v>84</v>
      </c>
      <c r="P206" s="801" t="s">
        <v>3357</v>
      </c>
      <c r="Q206" s="720" t="s">
        <v>3403</v>
      </c>
      <c r="R206" s="721">
        <v>244</v>
      </c>
      <c r="S206" s="676"/>
      <c r="T206" s="676"/>
      <c r="U206" s="676"/>
      <c r="V206" s="676">
        <v>42477740</v>
      </c>
      <c r="W206" s="676"/>
      <c r="X206" s="676"/>
      <c r="AA206" s="676"/>
    </row>
    <row r="207" spans="1:27">
      <c r="A207" s="678"/>
      <c r="B207" s="674"/>
      <c r="C207" s="661"/>
      <c r="D207" s="674"/>
      <c r="E207" s="678"/>
      <c r="F207" s="663"/>
      <c r="G207" s="662"/>
      <c r="H207" s="663"/>
      <c r="I207" s="663"/>
      <c r="J207" s="663"/>
      <c r="K207" s="663"/>
      <c r="L207" s="663"/>
      <c r="M207" s="663"/>
      <c r="N207" s="663"/>
      <c r="O207" s="663"/>
      <c r="P207" s="663"/>
      <c r="Q207" s="660"/>
      <c r="R207" s="660"/>
      <c r="S207" s="676">
        <f t="shared" ref="S207:X207" si="4">SUM(S166:S206)</f>
        <v>176066092.08000001</v>
      </c>
      <c r="T207" s="676">
        <f t="shared" si="4"/>
        <v>175860624.29999998</v>
      </c>
      <c r="U207" s="676">
        <f t="shared" si="4"/>
        <v>102457001.33</v>
      </c>
      <c r="V207" s="676">
        <f t="shared" si="4"/>
        <v>134380660</v>
      </c>
      <c r="W207" s="676">
        <f t="shared" si="4"/>
        <v>92836180</v>
      </c>
      <c r="X207" s="676">
        <f t="shared" si="4"/>
        <v>83049050</v>
      </c>
      <c r="AA207" s="676">
        <f t="shared" ref="AA207" si="5">SUM(AA166:AA206)</f>
        <v>102457001.33</v>
      </c>
    </row>
    <row r="208" spans="1:27">
      <c r="A208" s="850" t="s">
        <v>399</v>
      </c>
      <c r="B208" s="654"/>
      <c r="C208" s="654"/>
      <c r="D208" s="654"/>
      <c r="E208" s="654"/>
      <c r="F208" s="654"/>
      <c r="G208" s="654"/>
      <c r="H208" s="654"/>
      <c r="I208" s="654"/>
      <c r="J208" s="654"/>
      <c r="K208" s="689"/>
      <c r="L208" s="654"/>
      <c r="M208" s="654"/>
      <c r="N208" s="657"/>
      <c r="O208" s="657"/>
      <c r="P208" s="657"/>
      <c r="Q208" s="654"/>
      <c r="R208" s="690"/>
      <c r="S208" s="691"/>
      <c r="T208" s="691"/>
      <c r="U208" s="691"/>
      <c r="V208" s="691"/>
      <c r="W208" s="691"/>
      <c r="X208" s="691"/>
      <c r="AA208" s="691"/>
    </row>
    <row r="209" spans="1:27" ht="145.19999999999999">
      <c r="A209" s="692" t="s">
        <v>398</v>
      </c>
      <c r="B209" s="692" t="s">
        <v>399</v>
      </c>
      <c r="C209" s="692" t="s">
        <v>97</v>
      </c>
      <c r="D209" s="692" t="s">
        <v>2194</v>
      </c>
      <c r="E209" s="693" t="s">
        <v>2306</v>
      </c>
      <c r="F209" s="692" t="s">
        <v>2307</v>
      </c>
      <c r="G209" s="692" t="s">
        <v>1790</v>
      </c>
      <c r="H209" s="694" t="s">
        <v>2308</v>
      </c>
      <c r="I209" s="692" t="s">
        <v>2309</v>
      </c>
      <c r="J209" s="692" t="s">
        <v>2310</v>
      </c>
      <c r="K209" s="695" t="s">
        <v>2311</v>
      </c>
      <c r="L209" s="695" t="s">
        <v>2312</v>
      </c>
      <c r="M209" s="692" t="s">
        <v>2313</v>
      </c>
      <c r="N209" s="696" t="s">
        <v>46</v>
      </c>
      <c r="O209" s="696" t="s">
        <v>49</v>
      </c>
      <c r="P209" s="696" t="s">
        <v>407</v>
      </c>
      <c r="Q209" s="692" t="s">
        <v>87</v>
      </c>
      <c r="R209" s="696" t="s">
        <v>37</v>
      </c>
      <c r="S209" s="677">
        <v>30927093.93</v>
      </c>
      <c r="T209" s="677">
        <v>30927093.93</v>
      </c>
      <c r="U209" s="677">
        <v>30532307.66</v>
      </c>
      <c r="V209" s="677">
        <v>30415570</v>
      </c>
      <c r="W209" s="677">
        <v>30415570</v>
      </c>
      <c r="X209" s="677">
        <v>30415570</v>
      </c>
      <c r="AA209" s="677">
        <v>30532307.66</v>
      </c>
    </row>
    <row r="210" spans="1:27" ht="184.8">
      <c r="A210" s="692" t="s">
        <v>398</v>
      </c>
      <c r="B210" s="692" t="s">
        <v>399</v>
      </c>
      <c r="C210" s="692" t="s">
        <v>97</v>
      </c>
      <c r="D210" s="692" t="s">
        <v>98</v>
      </c>
      <c r="E210" s="693" t="s">
        <v>2306</v>
      </c>
      <c r="F210" s="692" t="s">
        <v>2314</v>
      </c>
      <c r="G210" s="692" t="s">
        <v>1790</v>
      </c>
      <c r="H210" s="694" t="s">
        <v>2308</v>
      </c>
      <c r="I210" s="692" t="s">
        <v>2309</v>
      </c>
      <c r="J210" s="692" t="s">
        <v>2310</v>
      </c>
      <c r="K210" s="695" t="s">
        <v>2315</v>
      </c>
      <c r="L210" s="692" t="s">
        <v>2316</v>
      </c>
      <c r="M210" s="692" t="s">
        <v>2317</v>
      </c>
      <c r="N210" s="696" t="s">
        <v>46</v>
      </c>
      <c r="O210" s="696" t="s">
        <v>49</v>
      </c>
      <c r="P210" s="696" t="s">
        <v>407</v>
      </c>
      <c r="Q210" s="692" t="s">
        <v>87</v>
      </c>
      <c r="R210" s="696" t="s">
        <v>36</v>
      </c>
      <c r="S210" s="677">
        <v>9259433.0700000003</v>
      </c>
      <c r="T210" s="677">
        <v>9258966.8800000008</v>
      </c>
      <c r="U210" s="677">
        <v>9068767.6199999992</v>
      </c>
      <c r="V210" s="677">
        <v>9185502</v>
      </c>
      <c r="W210" s="677">
        <v>9185502</v>
      </c>
      <c r="X210" s="677">
        <v>9185502</v>
      </c>
      <c r="AA210" s="677">
        <v>9068767.6199999992</v>
      </c>
    </row>
    <row r="211" spans="1:27" ht="92.4">
      <c r="A211" s="697" t="s">
        <v>398</v>
      </c>
      <c r="B211" s="697" t="s">
        <v>399</v>
      </c>
      <c r="C211" s="697" t="s">
        <v>97</v>
      </c>
      <c r="D211" s="697" t="s">
        <v>98</v>
      </c>
      <c r="E211" s="697" t="s">
        <v>420</v>
      </c>
      <c r="F211" s="697" t="s">
        <v>2318</v>
      </c>
      <c r="G211" s="697" t="s">
        <v>401</v>
      </c>
      <c r="H211" s="697" t="s">
        <v>379</v>
      </c>
      <c r="I211" s="692" t="s">
        <v>477</v>
      </c>
      <c r="J211" s="697" t="s">
        <v>403</v>
      </c>
      <c r="K211" s="695" t="s">
        <v>2319</v>
      </c>
      <c r="L211" s="692" t="s">
        <v>2320</v>
      </c>
      <c r="M211" s="692" t="s">
        <v>2321</v>
      </c>
      <c r="N211" s="698" t="s">
        <v>46</v>
      </c>
      <c r="O211" s="698" t="s">
        <v>49</v>
      </c>
      <c r="P211" s="698" t="s">
        <v>423</v>
      </c>
      <c r="Q211" s="697" t="s">
        <v>158</v>
      </c>
      <c r="R211" s="698" t="s">
        <v>35</v>
      </c>
      <c r="S211" s="677">
        <v>912828</v>
      </c>
      <c r="T211" s="677">
        <v>908746.63</v>
      </c>
      <c r="U211" s="677">
        <v>899935</v>
      </c>
      <c r="V211" s="677">
        <f>899928</f>
        <v>899928</v>
      </c>
      <c r="W211" s="677">
        <f>899928</f>
        <v>899928</v>
      </c>
      <c r="X211" s="677">
        <f>899928</f>
        <v>899928</v>
      </c>
      <c r="AA211" s="677">
        <v>899935</v>
      </c>
    </row>
    <row r="212" spans="1:27" ht="79.2">
      <c r="A212" s="697" t="s">
        <v>398</v>
      </c>
      <c r="B212" s="697" t="s">
        <v>399</v>
      </c>
      <c r="C212" s="697" t="s">
        <v>97</v>
      </c>
      <c r="D212" s="697" t="s">
        <v>98</v>
      </c>
      <c r="E212" s="697" t="s">
        <v>420</v>
      </c>
      <c r="F212" s="697" t="s">
        <v>2318</v>
      </c>
      <c r="G212" s="697" t="s">
        <v>401</v>
      </c>
      <c r="H212" s="697" t="s">
        <v>379</v>
      </c>
      <c r="I212" s="692" t="s">
        <v>477</v>
      </c>
      <c r="J212" s="697" t="s">
        <v>403</v>
      </c>
      <c r="K212" s="695" t="s">
        <v>3101</v>
      </c>
      <c r="L212" s="692" t="s">
        <v>3102</v>
      </c>
      <c r="M212" s="692" t="s">
        <v>2328</v>
      </c>
      <c r="N212" s="698" t="s">
        <v>46</v>
      </c>
      <c r="O212" s="698" t="s">
        <v>49</v>
      </c>
      <c r="P212" s="698" t="s">
        <v>423</v>
      </c>
      <c r="Q212" s="697" t="s">
        <v>158</v>
      </c>
      <c r="R212" s="698" t="s">
        <v>35</v>
      </c>
      <c r="S212" s="677">
        <v>0</v>
      </c>
      <c r="T212" s="677">
        <v>0</v>
      </c>
      <c r="U212" s="677">
        <v>69630</v>
      </c>
      <c r="V212" s="677">
        <v>119630</v>
      </c>
      <c r="W212" s="677">
        <v>119630</v>
      </c>
      <c r="X212" s="677">
        <v>119630</v>
      </c>
      <c r="AA212" s="677">
        <v>69630</v>
      </c>
    </row>
    <row r="213" spans="1:27" ht="92.4">
      <c r="A213" s="697" t="s">
        <v>398</v>
      </c>
      <c r="B213" s="697" t="s">
        <v>399</v>
      </c>
      <c r="C213" s="697" t="s">
        <v>97</v>
      </c>
      <c r="D213" s="697" t="s">
        <v>98</v>
      </c>
      <c r="E213" s="697" t="s">
        <v>2322</v>
      </c>
      <c r="F213" s="697" t="s">
        <v>2323</v>
      </c>
      <c r="G213" s="697" t="s">
        <v>1790</v>
      </c>
      <c r="H213" s="697" t="s">
        <v>2324</v>
      </c>
      <c r="I213" s="697" t="s">
        <v>2309</v>
      </c>
      <c r="J213" s="697" t="s">
        <v>387</v>
      </c>
      <c r="K213" s="695" t="s">
        <v>2325</v>
      </c>
      <c r="L213" s="692" t="s">
        <v>2320</v>
      </c>
      <c r="M213" s="692" t="s">
        <v>2321</v>
      </c>
      <c r="N213" s="698" t="s">
        <v>46</v>
      </c>
      <c r="O213" s="698" t="s">
        <v>49</v>
      </c>
      <c r="P213" s="698" t="s">
        <v>423</v>
      </c>
      <c r="Q213" s="697" t="s">
        <v>158</v>
      </c>
      <c r="R213" s="698" t="s">
        <v>36</v>
      </c>
      <c r="S213" s="677">
        <v>263535</v>
      </c>
      <c r="T213" s="677">
        <v>261722.37</v>
      </c>
      <c r="U213" s="677">
        <v>271774.96999999997</v>
      </c>
      <c r="V213" s="677">
        <v>271780</v>
      </c>
      <c r="W213" s="677">
        <f>V213</f>
        <v>271780</v>
      </c>
      <c r="X213" s="677">
        <f>W213</f>
        <v>271780</v>
      </c>
      <c r="AA213" s="677">
        <v>271774.96999999997</v>
      </c>
    </row>
    <row r="214" spans="1:27" ht="79.2">
      <c r="A214" s="697" t="s">
        <v>398</v>
      </c>
      <c r="B214" s="697" t="s">
        <v>399</v>
      </c>
      <c r="C214" s="697" t="s">
        <v>97</v>
      </c>
      <c r="D214" s="697" t="s">
        <v>98</v>
      </c>
      <c r="E214" s="697" t="s">
        <v>420</v>
      </c>
      <c r="F214" s="697" t="s">
        <v>2318</v>
      </c>
      <c r="G214" s="697" t="s">
        <v>401</v>
      </c>
      <c r="H214" s="697" t="s">
        <v>379</v>
      </c>
      <c r="I214" s="697" t="s">
        <v>477</v>
      </c>
      <c r="J214" s="697" t="s">
        <v>403</v>
      </c>
      <c r="K214" s="695" t="s">
        <v>2326</v>
      </c>
      <c r="L214" s="692" t="s">
        <v>2327</v>
      </c>
      <c r="M214" s="692" t="s">
        <v>2328</v>
      </c>
      <c r="N214" s="698" t="s">
        <v>46</v>
      </c>
      <c r="O214" s="698" t="s">
        <v>49</v>
      </c>
      <c r="P214" s="698" t="s">
        <v>423</v>
      </c>
      <c r="Q214" s="697" t="s">
        <v>158</v>
      </c>
      <c r="R214" s="698" t="s">
        <v>39</v>
      </c>
      <c r="S214" s="677">
        <v>2560675.7400000002</v>
      </c>
      <c r="T214" s="677">
        <v>2560675.7400000002</v>
      </c>
      <c r="U214" s="677">
        <v>3281880.68</v>
      </c>
      <c r="V214" s="677">
        <v>4891990</v>
      </c>
      <c r="W214" s="677">
        <v>3391990</v>
      </c>
      <c r="X214" s="677">
        <v>3391990</v>
      </c>
      <c r="AA214" s="677">
        <v>3281880.68</v>
      </c>
    </row>
    <row r="215" spans="1:27" ht="79.2">
      <c r="A215" s="697" t="s">
        <v>398</v>
      </c>
      <c r="B215" s="697" t="s">
        <v>399</v>
      </c>
      <c r="C215" s="697" t="s">
        <v>97</v>
      </c>
      <c r="D215" s="697" t="s">
        <v>98</v>
      </c>
      <c r="E215" s="697" t="s">
        <v>420</v>
      </c>
      <c r="F215" s="697" t="s">
        <v>2318</v>
      </c>
      <c r="G215" s="697" t="s">
        <v>401</v>
      </c>
      <c r="H215" s="697" t="s">
        <v>379</v>
      </c>
      <c r="I215" s="697" t="s">
        <v>477</v>
      </c>
      <c r="J215" s="697" t="s">
        <v>403</v>
      </c>
      <c r="K215" s="695" t="s">
        <v>2329</v>
      </c>
      <c r="L215" s="692" t="s">
        <v>2330</v>
      </c>
      <c r="M215" s="692" t="s">
        <v>2328</v>
      </c>
      <c r="N215" s="698" t="s">
        <v>46</v>
      </c>
      <c r="O215" s="698" t="s">
        <v>49</v>
      </c>
      <c r="P215" s="698" t="s">
        <v>423</v>
      </c>
      <c r="Q215" s="697" t="s">
        <v>158</v>
      </c>
      <c r="R215" s="698" t="s">
        <v>40</v>
      </c>
      <c r="S215" s="677">
        <v>3938</v>
      </c>
      <c r="T215" s="677">
        <v>3938</v>
      </c>
      <c r="U215" s="677">
        <v>2000</v>
      </c>
      <c r="V215" s="677">
        <v>2000</v>
      </c>
      <c r="W215" s="677">
        <v>2000</v>
      </c>
      <c r="X215" s="677">
        <f>W215</f>
        <v>2000</v>
      </c>
      <c r="AA215" s="677">
        <v>2000</v>
      </c>
    </row>
    <row r="216" spans="1:27" ht="79.2">
      <c r="A216" s="697" t="s">
        <v>398</v>
      </c>
      <c r="B216" s="697" t="s">
        <v>399</v>
      </c>
      <c r="C216" s="697" t="s">
        <v>97</v>
      </c>
      <c r="D216" s="697" t="s">
        <v>98</v>
      </c>
      <c r="E216" s="697" t="s">
        <v>420</v>
      </c>
      <c r="F216" s="697" t="s">
        <v>2318</v>
      </c>
      <c r="G216" s="697" t="s">
        <v>401</v>
      </c>
      <c r="H216" s="697" t="s">
        <v>379</v>
      </c>
      <c r="I216" s="697" t="s">
        <v>477</v>
      </c>
      <c r="J216" s="697" t="s">
        <v>403</v>
      </c>
      <c r="K216" s="695" t="s">
        <v>2329</v>
      </c>
      <c r="L216" s="692" t="s">
        <v>2330</v>
      </c>
      <c r="M216" s="692" t="s">
        <v>2328</v>
      </c>
      <c r="N216" s="698" t="s">
        <v>46</v>
      </c>
      <c r="O216" s="698" t="s">
        <v>49</v>
      </c>
      <c r="P216" s="698" t="s">
        <v>423</v>
      </c>
      <c r="Q216" s="697" t="s">
        <v>158</v>
      </c>
      <c r="R216" s="698" t="s">
        <v>41</v>
      </c>
      <c r="S216" s="677">
        <v>24588.54</v>
      </c>
      <c r="T216" s="677">
        <v>24588.54</v>
      </c>
      <c r="U216" s="677">
        <v>15075</v>
      </c>
      <c r="V216" s="677">
        <v>15075</v>
      </c>
      <c r="W216" s="677">
        <v>15075</v>
      </c>
      <c r="X216" s="677">
        <v>15075</v>
      </c>
      <c r="AA216" s="677">
        <v>15075</v>
      </c>
    </row>
    <row r="217" spans="1:27" ht="79.2">
      <c r="A217" s="697" t="s">
        <v>398</v>
      </c>
      <c r="B217" s="697" t="s">
        <v>399</v>
      </c>
      <c r="C217" s="697" t="s">
        <v>97</v>
      </c>
      <c r="D217" s="697" t="s">
        <v>98</v>
      </c>
      <c r="E217" s="697" t="s">
        <v>420</v>
      </c>
      <c r="F217" s="697" t="s">
        <v>2318</v>
      </c>
      <c r="G217" s="697" t="s">
        <v>401</v>
      </c>
      <c r="H217" s="697" t="s">
        <v>379</v>
      </c>
      <c r="I217" s="697" t="s">
        <v>477</v>
      </c>
      <c r="J217" s="697" t="s">
        <v>403</v>
      </c>
      <c r="K217" s="695" t="s">
        <v>2329</v>
      </c>
      <c r="L217" s="692" t="s">
        <v>2330</v>
      </c>
      <c r="M217" s="692" t="s">
        <v>2328</v>
      </c>
      <c r="N217" s="698" t="s">
        <v>46</v>
      </c>
      <c r="O217" s="698" t="s">
        <v>49</v>
      </c>
      <c r="P217" s="696" t="s">
        <v>423</v>
      </c>
      <c r="Q217" s="692" t="s">
        <v>158</v>
      </c>
      <c r="R217" s="696" t="s">
        <v>43</v>
      </c>
      <c r="S217" s="677">
        <v>35022.339999999997</v>
      </c>
      <c r="T217" s="677">
        <v>35022.339999999997</v>
      </c>
      <c r="U217" s="677">
        <v>40300</v>
      </c>
      <c r="V217" s="677">
        <v>43395</v>
      </c>
      <c r="W217" s="677">
        <v>43395</v>
      </c>
      <c r="X217" s="677">
        <v>43395</v>
      </c>
      <c r="AA217" s="677">
        <v>40300</v>
      </c>
    </row>
    <row r="218" spans="1:27" ht="79.8" thickBot="1">
      <c r="A218" s="697" t="s">
        <v>398</v>
      </c>
      <c r="B218" s="697" t="s">
        <v>399</v>
      </c>
      <c r="C218" s="697" t="s">
        <v>97</v>
      </c>
      <c r="D218" s="697" t="s">
        <v>98</v>
      </c>
      <c r="E218" s="697" t="s">
        <v>420</v>
      </c>
      <c r="F218" s="697" t="s">
        <v>2318</v>
      </c>
      <c r="G218" s="697" t="s">
        <v>401</v>
      </c>
      <c r="H218" s="697" t="s">
        <v>310</v>
      </c>
      <c r="I218" s="697" t="s">
        <v>477</v>
      </c>
      <c r="J218" s="697" t="s">
        <v>403</v>
      </c>
      <c r="K218" s="695" t="s">
        <v>2331</v>
      </c>
      <c r="L218" s="692" t="s">
        <v>2332</v>
      </c>
      <c r="M218" s="692" t="s">
        <v>2333</v>
      </c>
      <c r="N218" s="698" t="s">
        <v>46</v>
      </c>
      <c r="O218" s="698" t="s">
        <v>48</v>
      </c>
      <c r="P218" s="698" t="s">
        <v>437</v>
      </c>
      <c r="Q218" s="697" t="s">
        <v>200</v>
      </c>
      <c r="R218" s="698" t="s">
        <v>438</v>
      </c>
      <c r="S218" s="677">
        <v>408521.18</v>
      </c>
      <c r="T218" s="677">
        <v>403128.58</v>
      </c>
      <c r="U218" s="677">
        <v>2007892.77</v>
      </c>
      <c r="V218" s="677">
        <v>3544420</v>
      </c>
      <c r="W218" s="677">
        <v>9744420</v>
      </c>
      <c r="X218" s="677">
        <v>9744420</v>
      </c>
      <c r="AA218" s="677">
        <v>2007892.77</v>
      </c>
    </row>
    <row r="219" spans="1:27" ht="225" thickBot="1">
      <c r="A219" s="679" t="s">
        <v>398</v>
      </c>
      <c r="B219" s="679" t="s">
        <v>399</v>
      </c>
      <c r="C219" s="679" t="s">
        <v>97</v>
      </c>
      <c r="D219" s="679" t="s">
        <v>98</v>
      </c>
      <c r="E219" s="679" t="s">
        <v>442</v>
      </c>
      <c r="F219" s="679" t="s">
        <v>443</v>
      </c>
      <c r="G219" s="679" t="s">
        <v>444</v>
      </c>
      <c r="H219" s="699" t="s">
        <v>379</v>
      </c>
      <c r="I219" s="699" t="s">
        <v>1219</v>
      </c>
      <c r="J219" s="699" t="s">
        <v>403</v>
      </c>
      <c r="K219" s="679" t="s">
        <v>2334</v>
      </c>
      <c r="L219" s="699" t="s">
        <v>2335</v>
      </c>
      <c r="M219" s="699" t="s">
        <v>430</v>
      </c>
      <c r="N219" s="678" t="s">
        <v>46</v>
      </c>
      <c r="O219" s="678" t="s">
        <v>48</v>
      </c>
      <c r="P219" s="996" t="s">
        <v>3394</v>
      </c>
      <c r="Q219" s="855" t="s">
        <v>3393</v>
      </c>
      <c r="R219" s="856" t="s">
        <v>232</v>
      </c>
      <c r="S219" s="702">
        <v>0</v>
      </c>
      <c r="T219" s="702">
        <v>0</v>
      </c>
      <c r="U219" s="702">
        <v>0</v>
      </c>
      <c r="V219" s="702">
        <v>0</v>
      </c>
      <c r="W219" s="1016">
        <v>16413690</v>
      </c>
      <c r="X219" s="1016">
        <v>33483900</v>
      </c>
      <c r="AA219" s="702">
        <v>0</v>
      </c>
    </row>
    <row r="220" spans="1:27" ht="79.2">
      <c r="A220" s="700" t="s">
        <v>398</v>
      </c>
      <c r="B220" s="700" t="s">
        <v>399</v>
      </c>
      <c r="C220" s="679" t="s">
        <v>97</v>
      </c>
      <c r="D220" s="679" t="s">
        <v>98</v>
      </c>
      <c r="E220" s="679" t="s">
        <v>449</v>
      </c>
      <c r="F220" s="679" t="s">
        <v>206</v>
      </c>
      <c r="G220" s="679" t="s">
        <v>450</v>
      </c>
      <c r="H220" s="857" t="s">
        <v>451</v>
      </c>
      <c r="I220" s="679" t="s">
        <v>929</v>
      </c>
      <c r="J220" s="679" t="s">
        <v>452</v>
      </c>
      <c r="K220" s="701" t="s">
        <v>2336</v>
      </c>
      <c r="L220" s="699" t="s">
        <v>2337</v>
      </c>
      <c r="M220" s="699" t="s">
        <v>2338</v>
      </c>
      <c r="N220" s="678" t="s">
        <v>46</v>
      </c>
      <c r="O220" s="678" t="s">
        <v>48</v>
      </c>
      <c r="P220" s="678" t="s">
        <v>2339</v>
      </c>
      <c r="Q220" s="679" t="s">
        <v>52</v>
      </c>
      <c r="R220" s="715" t="s">
        <v>35</v>
      </c>
      <c r="S220" s="677">
        <v>166540</v>
      </c>
      <c r="T220" s="677">
        <v>166540</v>
      </c>
      <c r="U220" s="677">
        <v>0</v>
      </c>
      <c r="V220" s="677">
        <v>0</v>
      </c>
      <c r="W220" s="677">
        <v>0</v>
      </c>
      <c r="X220" s="677"/>
      <c r="AA220" s="677">
        <v>0</v>
      </c>
    </row>
    <row r="221" spans="1:27" ht="79.2">
      <c r="A221" s="700" t="s">
        <v>398</v>
      </c>
      <c r="B221" s="700" t="s">
        <v>399</v>
      </c>
      <c r="C221" s="679" t="s">
        <v>97</v>
      </c>
      <c r="D221" s="679" t="s">
        <v>98</v>
      </c>
      <c r="E221" s="679" t="s">
        <v>449</v>
      </c>
      <c r="F221" s="679" t="s">
        <v>206</v>
      </c>
      <c r="G221" s="679" t="s">
        <v>450</v>
      </c>
      <c r="H221" s="857" t="s">
        <v>451</v>
      </c>
      <c r="I221" s="679" t="s">
        <v>929</v>
      </c>
      <c r="J221" s="679" t="s">
        <v>452</v>
      </c>
      <c r="K221" s="703" t="s">
        <v>2336</v>
      </c>
      <c r="L221" s="699" t="s">
        <v>2337</v>
      </c>
      <c r="M221" s="699" t="s">
        <v>2338</v>
      </c>
      <c r="N221" s="678" t="s">
        <v>46</v>
      </c>
      <c r="O221" s="678" t="s">
        <v>48</v>
      </c>
      <c r="P221" s="678" t="s">
        <v>2339</v>
      </c>
      <c r="Q221" s="679" t="s">
        <v>52</v>
      </c>
      <c r="R221" s="715" t="s">
        <v>36</v>
      </c>
      <c r="S221" s="677">
        <v>50295.08</v>
      </c>
      <c r="T221" s="677">
        <f>S221</f>
        <v>50295.08</v>
      </c>
      <c r="U221" s="677">
        <v>0</v>
      </c>
      <c r="V221" s="677">
        <v>0</v>
      </c>
      <c r="W221" s="677">
        <v>0</v>
      </c>
      <c r="X221" s="677"/>
      <c r="AA221" s="677">
        <v>0</v>
      </c>
    </row>
    <row r="222" spans="1:27" ht="79.8" thickBot="1">
      <c r="A222" s="700" t="s">
        <v>398</v>
      </c>
      <c r="B222" s="700" t="s">
        <v>399</v>
      </c>
      <c r="C222" s="679" t="s">
        <v>97</v>
      </c>
      <c r="D222" s="679" t="s">
        <v>98</v>
      </c>
      <c r="E222" s="679" t="s">
        <v>449</v>
      </c>
      <c r="F222" s="679" t="s">
        <v>206</v>
      </c>
      <c r="G222" s="679" t="s">
        <v>450</v>
      </c>
      <c r="H222" s="857" t="s">
        <v>451</v>
      </c>
      <c r="I222" s="679" t="s">
        <v>929</v>
      </c>
      <c r="J222" s="679" t="s">
        <v>452</v>
      </c>
      <c r="K222" s="703" t="s">
        <v>2336</v>
      </c>
      <c r="L222" s="699" t="s">
        <v>2337</v>
      </c>
      <c r="M222" s="699" t="s">
        <v>2338</v>
      </c>
      <c r="N222" s="678" t="s">
        <v>46</v>
      </c>
      <c r="O222" s="678" t="s">
        <v>48</v>
      </c>
      <c r="P222" s="678" t="s">
        <v>457</v>
      </c>
      <c r="Q222" s="679" t="s">
        <v>52</v>
      </c>
      <c r="R222" s="858" t="s">
        <v>232</v>
      </c>
      <c r="S222" s="677">
        <v>356919.19</v>
      </c>
      <c r="T222" s="677">
        <v>0</v>
      </c>
      <c r="U222" s="677">
        <v>0</v>
      </c>
      <c r="V222" s="677">
        <v>2000000</v>
      </c>
      <c r="W222" s="677">
        <v>2000000</v>
      </c>
      <c r="X222" s="677">
        <v>2000000</v>
      </c>
      <c r="AA222" s="677">
        <v>0</v>
      </c>
    </row>
    <row r="223" spans="1:27" ht="92.4">
      <c r="A223" s="981" t="s">
        <v>398</v>
      </c>
      <c r="B223" s="263" t="s">
        <v>399</v>
      </c>
      <c r="C223" s="987" t="s">
        <v>97</v>
      </c>
      <c r="D223" s="980" t="s">
        <v>98</v>
      </c>
      <c r="E223" s="980" t="s">
        <v>378</v>
      </c>
      <c r="F223" s="993" t="s">
        <v>2318</v>
      </c>
      <c r="G223" s="987" t="s">
        <v>401</v>
      </c>
      <c r="H223" s="994" t="s">
        <v>3372</v>
      </c>
      <c r="I223" s="988" t="s">
        <v>3373</v>
      </c>
      <c r="J223" s="987" t="s">
        <v>3374</v>
      </c>
      <c r="K223" s="995" t="s">
        <v>3375</v>
      </c>
      <c r="L223" s="993" t="s">
        <v>3376</v>
      </c>
      <c r="M223" s="980" t="s">
        <v>3377</v>
      </c>
      <c r="N223" s="990" t="s">
        <v>46</v>
      </c>
      <c r="O223" s="990" t="s">
        <v>48</v>
      </c>
      <c r="P223" s="683" t="s">
        <v>3392</v>
      </c>
      <c r="Q223" s="980" t="s">
        <v>3359</v>
      </c>
      <c r="R223" s="991" t="s">
        <v>232</v>
      </c>
      <c r="S223" s="677">
        <v>0</v>
      </c>
      <c r="T223" s="677">
        <v>0</v>
      </c>
      <c r="U223" s="677">
        <v>0</v>
      </c>
      <c r="V223" s="677">
        <v>33189310</v>
      </c>
      <c r="W223" s="677">
        <v>68381000</v>
      </c>
      <c r="X223" s="677">
        <v>74187880</v>
      </c>
      <c r="AA223" s="677">
        <v>0</v>
      </c>
    </row>
    <row r="224" spans="1:27" ht="26.4">
      <c r="A224" s="1489" t="s">
        <v>398</v>
      </c>
      <c r="B224" s="1489" t="s">
        <v>399</v>
      </c>
      <c r="C224" s="1489" t="s">
        <v>2341</v>
      </c>
      <c r="D224" s="1489" t="s">
        <v>2342</v>
      </c>
      <c r="E224" s="1489" t="s">
        <v>420</v>
      </c>
      <c r="F224" s="1489" t="s">
        <v>2318</v>
      </c>
      <c r="G224" s="1489" t="s">
        <v>401</v>
      </c>
      <c r="H224" s="1509" t="s">
        <v>379</v>
      </c>
      <c r="I224" s="1489" t="s">
        <v>1219</v>
      </c>
      <c r="J224" s="1489" t="s">
        <v>403</v>
      </c>
      <c r="K224" s="1511" t="s">
        <v>2343</v>
      </c>
      <c r="L224" s="1489" t="s">
        <v>2344</v>
      </c>
      <c r="M224" s="1489" t="s">
        <v>2345</v>
      </c>
      <c r="N224" s="698" t="s">
        <v>46</v>
      </c>
      <c r="O224" s="698" t="s">
        <v>468</v>
      </c>
      <c r="P224" s="704" t="s">
        <v>469</v>
      </c>
      <c r="Q224" s="697" t="s">
        <v>470</v>
      </c>
      <c r="R224" s="698" t="s">
        <v>471</v>
      </c>
      <c r="S224" s="677">
        <v>2072769.89</v>
      </c>
      <c r="T224" s="677">
        <v>0</v>
      </c>
      <c r="U224" s="677">
        <v>14195040</v>
      </c>
      <c r="V224" s="677">
        <v>0</v>
      </c>
      <c r="W224" s="677">
        <v>0</v>
      </c>
      <c r="X224" s="677"/>
      <c r="AA224" s="677">
        <v>14195040</v>
      </c>
    </row>
    <row r="225" spans="1:64" ht="26.4">
      <c r="A225" s="1490"/>
      <c r="B225" s="1490"/>
      <c r="C225" s="1490"/>
      <c r="D225" s="1490"/>
      <c r="E225" s="1490"/>
      <c r="F225" s="1490"/>
      <c r="G225" s="1490"/>
      <c r="H225" s="1510"/>
      <c r="I225" s="1490"/>
      <c r="J225" s="1490"/>
      <c r="K225" s="1512"/>
      <c r="L225" s="1490"/>
      <c r="M225" s="1490"/>
      <c r="N225" s="678" t="s">
        <v>46</v>
      </c>
      <c r="O225" s="678" t="s">
        <v>468</v>
      </c>
      <c r="P225" s="705" t="s">
        <v>2346</v>
      </c>
      <c r="Q225" s="679" t="s">
        <v>470</v>
      </c>
      <c r="R225" s="678" t="s">
        <v>471</v>
      </c>
      <c r="S225" s="677">
        <v>0</v>
      </c>
      <c r="T225" s="677">
        <v>0</v>
      </c>
      <c r="U225" s="677">
        <v>0</v>
      </c>
      <c r="V225" s="677">
        <v>12775540</v>
      </c>
      <c r="W225" s="677">
        <v>17263840</v>
      </c>
      <c r="X225" s="677">
        <v>17263840</v>
      </c>
      <c r="AA225" s="677">
        <v>0</v>
      </c>
    </row>
    <row r="226" spans="1:64" ht="79.2">
      <c r="A226" s="692" t="s">
        <v>398</v>
      </c>
      <c r="B226" s="692" t="s">
        <v>399</v>
      </c>
      <c r="C226" s="692" t="s">
        <v>2347</v>
      </c>
      <c r="D226" s="692" t="s">
        <v>2348</v>
      </c>
      <c r="E226" s="697" t="s">
        <v>420</v>
      </c>
      <c r="F226" s="697" t="s">
        <v>2318</v>
      </c>
      <c r="G226" s="692" t="s">
        <v>401</v>
      </c>
      <c r="H226" s="697" t="s">
        <v>379</v>
      </c>
      <c r="I226" s="697" t="s">
        <v>1219</v>
      </c>
      <c r="J226" s="692" t="s">
        <v>403</v>
      </c>
      <c r="K226" s="695" t="s">
        <v>2349</v>
      </c>
      <c r="L226" s="692" t="s">
        <v>2350</v>
      </c>
      <c r="M226" s="692" t="s">
        <v>2333</v>
      </c>
      <c r="N226" s="696" t="s">
        <v>48</v>
      </c>
      <c r="O226" s="696" t="s">
        <v>46</v>
      </c>
      <c r="P226" s="696" t="s">
        <v>460</v>
      </c>
      <c r="Q226" s="692" t="s">
        <v>461</v>
      </c>
      <c r="R226" s="696" t="s">
        <v>462</v>
      </c>
      <c r="S226" s="677">
        <v>38000000</v>
      </c>
      <c r="T226" s="677">
        <v>36660393.659999996</v>
      </c>
      <c r="U226" s="677">
        <v>164710000</v>
      </c>
      <c r="V226" s="677">
        <v>174715000</v>
      </c>
      <c r="W226" s="677">
        <v>223370000</v>
      </c>
      <c r="X226" s="677">
        <v>261938000</v>
      </c>
      <c r="AA226" s="677">
        <v>164710000</v>
      </c>
    </row>
    <row r="227" spans="1:64" ht="79.2">
      <c r="A227" s="981" t="s">
        <v>398</v>
      </c>
      <c r="B227" s="263" t="s">
        <v>399</v>
      </c>
      <c r="C227" s="987" t="s">
        <v>97</v>
      </c>
      <c r="D227" s="980" t="s">
        <v>98</v>
      </c>
      <c r="E227" s="980" t="s">
        <v>378</v>
      </c>
      <c r="F227" s="687" t="s">
        <v>2318</v>
      </c>
      <c r="G227" s="687" t="s">
        <v>401</v>
      </c>
      <c r="H227" s="928" t="s">
        <v>379</v>
      </c>
      <c r="I227" s="988" t="s">
        <v>1219</v>
      </c>
      <c r="J227" s="989" t="s">
        <v>403</v>
      </c>
      <c r="K227" s="687" t="s">
        <v>3370</v>
      </c>
      <c r="L227" s="687" t="s">
        <v>3371</v>
      </c>
      <c r="M227" s="687" t="s">
        <v>446</v>
      </c>
      <c r="N227" s="990" t="s">
        <v>46</v>
      </c>
      <c r="O227" s="990" t="s">
        <v>48</v>
      </c>
      <c r="P227" s="683" t="s">
        <v>3361</v>
      </c>
      <c r="Q227" s="687" t="s">
        <v>3360</v>
      </c>
      <c r="R227" s="991" t="s">
        <v>232</v>
      </c>
      <c r="S227" s="677">
        <v>0</v>
      </c>
      <c r="T227" s="677">
        <v>0</v>
      </c>
      <c r="U227" s="677">
        <v>0</v>
      </c>
      <c r="V227" s="677">
        <v>13500000</v>
      </c>
      <c r="W227" s="677">
        <v>0</v>
      </c>
      <c r="X227" s="677">
        <v>0</v>
      </c>
      <c r="Y227" s="992">
        <v>0</v>
      </c>
      <c r="AA227" s="677">
        <v>0</v>
      </c>
    </row>
    <row r="228" spans="1:64">
      <c r="A228" s="1491" t="s">
        <v>45</v>
      </c>
      <c r="B228" s="1492"/>
      <c r="C228" s="1493"/>
      <c r="D228" s="678"/>
      <c r="E228" s="678"/>
      <c r="F228" s="678"/>
      <c r="G228" s="679"/>
      <c r="H228" s="678"/>
      <c r="I228" s="678"/>
      <c r="J228" s="678"/>
      <c r="K228" s="678"/>
      <c r="L228" s="678"/>
      <c r="M228" s="678"/>
      <c r="N228" s="678"/>
      <c r="O228" s="678"/>
      <c r="P228" s="678"/>
      <c r="Q228" s="678"/>
      <c r="R228" s="678"/>
      <c r="S228" s="702">
        <f t="shared" ref="S228:X228" si="6">SUM(S209:S227)</f>
        <v>85042159.960000008</v>
      </c>
      <c r="T228" s="702">
        <f t="shared" si="6"/>
        <v>81261111.75</v>
      </c>
      <c r="U228" s="702">
        <f t="shared" si="6"/>
        <v>225094603.69999999</v>
      </c>
      <c r="V228" s="702">
        <f t="shared" si="6"/>
        <v>285569140</v>
      </c>
      <c r="W228" s="702">
        <f t="shared" si="6"/>
        <v>381517820</v>
      </c>
      <c r="X228" s="702">
        <f t="shared" si="6"/>
        <v>442962910</v>
      </c>
      <c r="AA228" s="702">
        <f t="shared" ref="AA228" si="7">SUM(AA209:AA227)</f>
        <v>225094603.69999999</v>
      </c>
    </row>
    <row r="229" spans="1:64">
      <c r="A229" s="850" t="s">
        <v>2080</v>
      </c>
      <c r="B229" s="654"/>
      <c r="C229" s="859"/>
      <c r="D229" s="860"/>
      <c r="E229" s="853"/>
      <c r="F229" s="654"/>
      <c r="G229" s="656"/>
      <c r="H229" s="853"/>
      <c r="I229" s="654"/>
      <c r="J229" s="656"/>
      <c r="K229" s="707"/>
      <c r="L229" s="654"/>
      <c r="M229" s="656"/>
      <c r="N229" s="861"/>
      <c r="O229" s="861"/>
      <c r="P229" s="861"/>
      <c r="Q229" s="862"/>
      <c r="R229" s="861"/>
      <c r="S229" s="863"/>
      <c r="T229" s="863"/>
      <c r="U229" s="863"/>
      <c r="V229" s="863"/>
      <c r="W229" s="863"/>
      <c r="X229" s="863"/>
      <c r="AA229" s="863"/>
    </row>
    <row r="230" spans="1:64" s="618" customFormat="1" ht="26.4">
      <c r="A230" s="1504">
        <v>605</v>
      </c>
      <c r="B230" s="1502" t="s">
        <v>473</v>
      </c>
      <c r="C230" s="1502" t="s">
        <v>474</v>
      </c>
      <c r="D230" s="1502" t="s">
        <v>475</v>
      </c>
      <c r="E230" s="1502" t="s">
        <v>378</v>
      </c>
      <c r="F230" s="1502" t="s">
        <v>476</v>
      </c>
      <c r="G230" s="1502" t="s">
        <v>401</v>
      </c>
      <c r="H230" s="1502" t="s">
        <v>310</v>
      </c>
      <c r="I230" s="1502" t="s">
        <v>477</v>
      </c>
      <c r="J230" s="1502" t="s">
        <v>403</v>
      </c>
      <c r="K230" s="694" t="s">
        <v>478</v>
      </c>
      <c r="L230" s="694" t="s">
        <v>479</v>
      </c>
      <c r="M230" s="758">
        <v>42511</v>
      </c>
      <c r="N230" s="1563" t="s">
        <v>46</v>
      </c>
      <c r="O230" s="1563" t="s">
        <v>48</v>
      </c>
      <c r="P230" s="1563" t="s">
        <v>2351</v>
      </c>
      <c r="Q230" s="1502" t="s">
        <v>588</v>
      </c>
      <c r="R230" s="1494" t="s">
        <v>39</v>
      </c>
      <c r="S230" s="1496">
        <v>0</v>
      </c>
      <c r="T230" s="1496">
        <v>0</v>
      </c>
      <c r="U230" s="1498">
        <v>7650</v>
      </c>
      <c r="V230" s="1499">
        <f>6890+760</f>
        <v>7650</v>
      </c>
      <c r="W230" s="1499">
        <f>6890+760</f>
        <v>7650</v>
      </c>
      <c r="X230" s="1499">
        <f>6890+760</f>
        <v>7650</v>
      </c>
      <c r="AA230" s="1498">
        <v>7650</v>
      </c>
      <c r="AB230" s="619"/>
      <c r="AC230" s="620"/>
      <c r="AD230" s="621"/>
      <c r="AE230" s="621"/>
      <c r="AF230" s="622"/>
      <c r="AG230" s="622"/>
      <c r="AH230" s="622"/>
      <c r="AI230" s="622"/>
      <c r="AJ230" s="622"/>
      <c r="AK230" s="622"/>
      <c r="AL230" s="622"/>
      <c r="AM230" s="622"/>
      <c r="AN230" s="623"/>
      <c r="AO230" s="624"/>
      <c r="AS230" s="625"/>
      <c r="AT230" s="625"/>
      <c r="AU230" s="625"/>
      <c r="AV230" s="625"/>
      <c r="AW230" s="625"/>
      <c r="AX230" s="625"/>
      <c r="AY230" s="625"/>
      <c r="AZ230" s="625"/>
      <c r="BA230" s="625"/>
      <c r="BB230" s="625"/>
      <c r="BC230" s="625"/>
      <c r="BD230" s="625"/>
      <c r="BE230" s="625"/>
      <c r="BF230" s="625"/>
      <c r="BG230" s="625"/>
      <c r="BH230" s="625"/>
      <c r="BI230" s="625"/>
      <c r="BJ230" s="625"/>
      <c r="BK230" s="625"/>
      <c r="BL230" s="625"/>
    </row>
    <row r="231" spans="1:64" s="618" customFormat="1" ht="39.6">
      <c r="A231" s="1504"/>
      <c r="B231" s="1502"/>
      <c r="C231" s="1502"/>
      <c r="D231" s="1502"/>
      <c r="E231" s="1502"/>
      <c r="F231" s="1502"/>
      <c r="G231" s="1548"/>
      <c r="H231" s="1502"/>
      <c r="I231" s="1502"/>
      <c r="J231" s="1502"/>
      <c r="K231" s="700" t="s">
        <v>480</v>
      </c>
      <c r="L231" s="700" t="s">
        <v>2352</v>
      </c>
      <c r="M231" s="700" t="s">
        <v>482</v>
      </c>
      <c r="N231" s="1563"/>
      <c r="O231" s="1563"/>
      <c r="P231" s="1563"/>
      <c r="Q231" s="1502"/>
      <c r="R231" s="1495"/>
      <c r="S231" s="1497"/>
      <c r="T231" s="1497"/>
      <c r="U231" s="1497"/>
      <c r="V231" s="1500"/>
      <c r="W231" s="1500"/>
      <c r="X231" s="1500"/>
      <c r="AA231" s="1497"/>
      <c r="AB231" s="619"/>
      <c r="AC231" s="620"/>
      <c r="AD231" s="621"/>
      <c r="AE231" s="621"/>
      <c r="AF231" s="622"/>
      <c r="AG231" s="622"/>
      <c r="AH231" s="622"/>
      <c r="AI231" s="622"/>
      <c r="AJ231" s="622"/>
      <c r="AK231" s="622"/>
      <c r="AL231" s="622"/>
      <c r="AM231" s="622"/>
      <c r="AN231" s="623"/>
      <c r="AO231" s="624"/>
      <c r="AS231" s="625"/>
      <c r="AT231" s="625"/>
      <c r="AU231" s="625"/>
      <c r="AV231" s="625"/>
      <c r="AW231" s="625"/>
      <c r="AX231" s="625"/>
      <c r="AY231" s="625"/>
      <c r="AZ231" s="625"/>
      <c r="BA231" s="625"/>
      <c r="BB231" s="625"/>
      <c r="BC231" s="625"/>
      <c r="BD231" s="625"/>
      <c r="BE231" s="625"/>
      <c r="BF231" s="625"/>
      <c r="BG231" s="625"/>
      <c r="BH231" s="625"/>
      <c r="BI231" s="625"/>
      <c r="BJ231" s="625"/>
      <c r="BK231" s="625"/>
      <c r="BL231" s="625"/>
    </row>
    <row r="232" spans="1:64" s="618" customFormat="1" ht="52.8">
      <c r="A232" s="1505">
        <v>605</v>
      </c>
      <c r="B232" s="1489" t="s">
        <v>473</v>
      </c>
      <c r="C232" s="1489" t="s">
        <v>483</v>
      </c>
      <c r="D232" s="1489" t="s">
        <v>484</v>
      </c>
      <c r="E232" s="697" t="s">
        <v>485</v>
      </c>
      <c r="F232" s="697" t="s">
        <v>486</v>
      </c>
      <c r="G232" s="697" t="s">
        <v>450</v>
      </c>
      <c r="H232" s="697" t="s">
        <v>487</v>
      </c>
      <c r="I232" s="697" t="s">
        <v>155</v>
      </c>
      <c r="J232" s="697" t="s">
        <v>452</v>
      </c>
      <c r="K232" s="708" t="s">
        <v>489</v>
      </c>
      <c r="L232" s="697" t="s">
        <v>490</v>
      </c>
      <c r="M232" s="864" t="s">
        <v>57</v>
      </c>
      <c r="N232" s="1567" t="s">
        <v>46</v>
      </c>
      <c r="O232" s="1501" t="s">
        <v>48</v>
      </c>
      <c r="P232" s="1501" t="s">
        <v>491</v>
      </c>
      <c r="Q232" s="1489" t="s">
        <v>87</v>
      </c>
      <c r="R232" s="1501" t="s">
        <v>37</v>
      </c>
      <c r="S232" s="1498">
        <v>19520407.399999999</v>
      </c>
      <c r="T232" s="1498">
        <v>19520407.399999999</v>
      </c>
      <c r="U232" s="1498">
        <v>19443688.68</v>
      </c>
      <c r="V232" s="1498">
        <v>19370230</v>
      </c>
      <c r="W232" s="1498">
        <v>19370230</v>
      </c>
      <c r="X232" s="1498">
        <v>19370230</v>
      </c>
      <c r="AA232" s="1498">
        <v>19443688.68</v>
      </c>
      <c r="AB232" s="619"/>
      <c r="AC232" s="620"/>
      <c r="AD232" s="621"/>
      <c r="AE232" s="621"/>
      <c r="AF232" s="622"/>
      <c r="AG232" s="622"/>
      <c r="AH232" s="622"/>
      <c r="AI232" s="622"/>
      <c r="AJ232" s="622"/>
      <c r="AK232" s="622"/>
      <c r="AL232" s="622"/>
      <c r="AM232" s="622"/>
      <c r="AN232" s="623"/>
      <c r="AO232" s="624"/>
      <c r="AS232" s="625"/>
      <c r="AT232" s="625"/>
      <c r="AU232" s="625"/>
      <c r="AV232" s="625"/>
      <c r="AW232" s="625"/>
      <c r="AX232" s="625"/>
      <c r="AY232" s="625"/>
      <c r="AZ232" s="625"/>
      <c r="BA232" s="625"/>
      <c r="BB232" s="625"/>
      <c r="BC232" s="625"/>
      <c r="BD232" s="625"/>
      <c r="BE232" s="625"/>
      <c r="BF232" s="625"/>
      <c r="BG232" s="625"/>
      <c r="BH232" s="625"/>
      <c r="BI232" s="625"/>
      <c r="BJ232" s="625"/>
      <c r="BK232" s="625"/>
      <c r="BL232" s="625"/>
    </row>
    <row r="233" spans="1:64" s="618" customFormat="1" ht="52.8">
      <c r="A233" s="1506"/>
      <c r="B233" s="1503"/>
      <c r="C233" s="1503"/>
      <c r="D233" s="1503"/>
      <c r="E233" s="1503" t="s">
        <v>497</v>
      </c>
      <c r="F233" s="1503" t="s">
        <v>2353</v>
      </c>
      <c r="G233" s="1503" t="s">
        <v>401</v>
      </c>
      <c r="H233" s="1503" t="s">
        <v>499</v>
      </c>
      <c r="I233" s="1503" t="s">
        <v>1851</v>
      </c>
      <c r="J233" s="1503" t="s">
        <v>403</v>
      </c>
      <c r="K233" s="709" t="s">
        <v>511</v>
      </c>
      <c r="L233" s="865" t="s">
        <v>2354</v>
      </c>
      <c r="M233" s="865" t="s">
        <v>513</v>
      </c>
      <c r="N233" s="1568"/>
      <c r="O233" s="1494"/>
      <c r="P233" s="1494"/>
      <c r="Q233" s="1503"/>
      <c r="R233" s="1494"/>
      <c r="S233" s="1496"/>
      <c r="T233" s="1496"/>
      <c r="U233" s="1496"/>
      <c r="V233" s="1496"/>
      <c r="W233" s="1496"/>
      <c r="X233" s="1496"/>
      <c r="AA233" s="1496"/>
      <c r="AB233" s="619"/>
      <c r="AC233" s="620"/>
      <c r="AD233" s="621"/>
      <c r="AE233" s="621"/>
      <c r="AF233" s="622"/>
      <c r="AG233" s="622"/>
      <c r="AH233" s="622"/>
      <c r="AI233" s="622"/>
      <c r="AJ233" s="622"/>
      <c r="AK233" s="622"/>
      <c r="AL233" s="622"/>
      <c r="AM233" s="622"/>
      <c r="AN233" s="623"/>
      <c r="AO233" s="624"/>
      <c r="AS233" s="625"/>
      <c r="AT233" s="625"/>
      <c r="AU233" s="625"/>
      <c r="AV233" s="625"/>
      <c r="AW233" s="625"/>
      <c r="AX233" s="625"/>
      <c r="AY233" s="625"/>
      <c r="AZ233" s="625"/>
      <c r="BA233" s="625"/>
      <c r="BB233" s="625"/>
      <c r="BC233" s="625"/>
      <c r="BD233" s="625"/>
      <c r="BE233" s="625"/>
      <c r="BF233" s="625"/>
      <c r="BG233" s="625"/>
      <c r="BH233" s="625"/>
      <c r="BI233" s="625"/>
      <c r="BJ233" s="625"/>
      <c r="BK233" s="625"/>
      <c r="BL233" s="625"/>
    </row>
    <row r="234" spans="1:64" s="618" customFormat="1" ht="52.8">
      <c r="A234" s="1507"/>
      <c r="B234" s="1490"/>
      <c r="C234" s="1490"/>
      <c r="D234" s="1490"/>
      <c r="E234" s="1490"/>
      <c r="F234" s="1490"/>
      <c r="G234" s="1490"/>
      <c r="H234" s="1490"/>
      <c r="I234" s="1490"/>
      <c r="J234" s="1490"/>
      <c r="K234" s="710" t="s">
        <v>509</v>
      </c>
      <c r="L234" s="700" t="s">
        <v>626</v>
      </c>
      <c r="M234" s="700" t="s">
        <v>2355</v>
      </c>
      <c r="N234" s="1495"/>
      <c r="O234" s="1495"/>
      <c r="P234" s="1495"/>
      <c r="Q234" s="1490"/>
      <c r="R234" s="1495"/>
      <c r="S234" s="1497"/>
      <c r="T234" s="1497"/>
      <c r="U234" s="1497"/>
      <c r="V234" s="1497"/>
      <c r="W234" s="1497"/>
      <c r="X234" s="1497"/>
      <c r="AA234" s="1497"/>
      <c r="AB234" s="619"/>
      <c r="AC234" s="620"/>
      <c r="AD234" s="621"/>
      <c r="AE234" s="621"/>
      <c r="AF234" s="622"/>
      <c r="AG234" s="622"/>
      <c r="AH234" s="622"/>
      <c r="AI234" s="622"/>
      <c r="AJ234" s="622"/>
      <c r="AK234" s="622"/>
      <c r="AL234" s="622"/>
      <c r="AM234" s="622"/>
      <c r="AN234" s="623"/>
      <c r="AO234" s="624"/>
      <c r="AS234" s="625"/>
      <c r="AT234" s="625"/>
      <c r="AU234" s="625"/>
      <c r="AV234" s="625"/>
      <c r="AW234" s="625"/>
      <c r="AX234" s="625"/>
      <c r="AY234" s="625"/>
      <c r="AZ234" s="625"/>
      <c r="BA234" s="625"/>
      <c r="BB234" s="625"/>
      <c r="BC234" s="625"/>
      <c r="BD234" s="625"/>
      <c r="BE234" s="625"/>
      <c r="BF234" s="625"/>
      <c r="BG234" s="625"/>
      <c r="BH234" s="625"/>
      <c r="BI234" s="625"/>
      <c r="BJ234" s="625"/>
      <c r="BK234" s="625"/>
      <c r="BL234" s="625"/>
    </row>
    <row r="235" spans="1:64" s="618" customFormat="1" ht="52.8">
      <c r="A235" s="1505">
        <v>605</v>
      </c>
      <c r="B235" s="1489" t="s">
        <v>473</v>
      </c>
      <c r="C235" s="1489" t="s">
        <v>483</v>
      </c>
      <c r="D235" s="1508" t="s">
        <v>484</v>
      </c>
      <c r="E235" s="865" t="s">
        <v>485</v>
      </c>
      <c r="F235" s="697" t="s">
        <v>486</v>
      </c>
      <c r="G235" s="697" t="s">
        <v>450</v>
      </c>
      <c r="H235" s="697" t="s">
        <v>487</v>
      </c>
      <c r="I235" s="697" t="s">
        <v>155</v>
      </c>
      <c r="J235" s="697" t="s">
        <v>452</v>
      </c>
      <c r="K235" s="708" t="s">
        <v>489</v>
      </c>
      <c r="L235" s="697" t="s">
        <v>490</v>
      </c>
      <c r="M235" s="697" t="s">
        <v>57</v>
      </c>
      <c r="N235" s="1567" t="s">
        <v>46</v>
      </c>
      <c r="O235" s="1501" t="s">
        <v>48</v>
      </c>
      <c r="P235" s="1501" t="s">
        <v>491</v>
      </c>
      <c r="Q235" s="1489" t="s">
        <v>87</v>
      </c>
      <c r="R235" s="1501" t="s">
        <v>36</v>
      </c>
      <c r="S235" s="1498">
        <v>5669259.5999999996</v>
      </c>
      <c r="T235" s="1498">
        <v>5669217.6500000004</v>
      </c>
      <c r="U235" s="1498">
        <v>5776351.3200000003</v>
      </c>
      <c r="V235" s="1498">
        <v>5849810</v>
      </c>
      <c r="W235" s="1498">
        <v>5849810</v>
      </c>
      <c r="X235" s="1498">
        <v>5849810</v>
      </c>
      <c r="AA235" s="1498">
        <v>5776351.3200000003</v>
      </c>
      <c r="AB235" s="619"/>
      <c r="AC235" s="620"/>
      <c r="AD235" s="621"/>
      <c r="AE235" s="621"/>
      <c r="AF235" s="622"/>
      <c r="AG235" s="622"/>
      <c r="AH235" s="622"/>
      <c r="AI235" s="622"/>
      <c r="AJ235" s="622"/>
      <c r="AK235" s="622"/>
      <c r="AL235" s="622"/>
      <c r="AM235" s="622"/>
      <c r="AN235" s="623"/>
      <c r="AO235" s="624"/>
      <c r="AS235" s="625"/>
      <c r="AT235" s="625"/>
      <c r="AU235" s="625"/>
      <c r="AV235" s="625"/>
      <c r="AW235" s="625"/>
      <c r="AX235" s="625"/>
      <c r="AY235" s="625"/>
      <c r="AZ235" s="625"/>
      <c r="BA235" s="625"/>
      <c r="BB235" s="625"/>
      <c r="BC235" s="625"/>
      <c r="BD235" s="625"/>
      <c r="BE235" s="625"/>
      <c r="BF235" s="625"/>
      <c r="BG235" s="625"/>
      <c r="BH235" s="625"/>
      <c r="BI235" s="625"/>
      <c r="BJ235" s="625"/>
      <c r="BK235" s="625"/>
      <c r="BL235" s="625"/>
    </row>
    <row r="236" spans="1:64" s="618" customFormat="1" ht="52.8">
      <c r="A236" s="1506"/>
      <c r="B236" s="1503"/>
      <c r="C236" s="1503"/>
      <c r="D236" s="1503"/>
      <c r="E236" s="1503" t="s">
        <v>497</v>
      </c>
      <c r="F236" s="1503" t="s">
        <v>2353</v>
      </c>
      <c r="G236" s="1503" t="s">
        <v>401</v>
      </c>
      <c r="H236" s="1503" t="s">
        <v>499</v>
      </c>
      <c r="I236" s="1503" t="s">
        <v>477</v>
      </c>
      <c r="J236" s="1566" t="s">
        <v>403</v>
      </c>
      <c r="K236" s="711" t="s">
        <v>511</v>
      </c>
      <c r="L236" s="865" t="s">
        <v>2354</v>
      </c>
      <c r="M236" s="865" t="s">
        <v>513</v>
      </c>
      <c r="N236" s="1568"/>
      <c r="O236" s="1494"/>
      <c r="P236" s="1494"/>
      <c r="Q236" s="1503"/>
      <c r="R236" s="1494"/>
      <c r="S236" s="1496"/>
      <c r="T236" s="1496"/>
      <c r="U236" s="1496"/>
      <c r="V236" s="1496"/>
      <c r="W236" s="1496"/>
      <c r="X236" s="1496"/>
      <c r="AA236" s="1496"/>
      <c r="AB236" s="619"/>
      <c r="AC236" s="620"/>
      <c r="AD236" s="621"/>
      <c r="AE236" s="621"/>
      <c r="AF236" s="622"/>
      <c r="AG236" s="622"/>
      <c r="AH236" s="622"/>
      <c r="AI236" s="622"/>
      <c r="AJ236" s="622"/>
      <c r="AK236" s="622"/>
      <c r="AL236" s="622"/>
      <c r="AM236" s="622"/>
      <c r="AN236" s="623"/>
      <c r="AO236" s="624"/>
      <c r="AS236" s="625"/>
      <c r="AT236" s="625"/>
      <c r="AU236" s="625"/>
      <c r="AV236" s="625"/>
      <c r="AW236" s="625"/>
      <c r="AX236" s="625"/>
      <c r="AY236" s="625"/>
      <c r="AZ236" s="625"/>
      <c r="BA236" s="625"/>
      <c r="BB236" s="625"/>
      <c r="BC236" s="625"/>
      <c r="BD236" s="625"/>
      <c r="BE236" s="625"/>
      <c r="BF236" s="625"/>
      <c r="BG236" s="625"/>
      <c r="BH236" s="625"/>
      <c r="BI236" s="625"/>
      <c r="BJ236" s="625"/>
      <c r="BK236" s="625"/>
      <c r="BL236" s="625"/>
    </row>
    <row r="237" spans="1:64" s="618" customFormat="1" ht="52.8">
      <c r="A237" s="1507"/>
      <c r="B237" s="1490"/>
      <c r="C237" s="1490"/>
      <c r="D237" s="1490"/>
      <c r="E237" s="1490"/>
      <c r="F237" s="1490"/>
      <c r="G237" s="1490"/>
      <c r="H237" s="1490"/>
      <c r="I237" s="1490"/>
      <c r="J237" s="1490"/>
      <c r="K237" s="710" t="s">
        <v>509</v>
      </c>
      <c r="L237" s="700" t="s">
        <v>626</v>
      </c>
      <c r="M237" s="700" t="s">
        <v>2355</v>
      </c>
      <c r="N237" s="1495"/>
      <c r="O237" s="1495"/>
      <c r="P237" s="1495"/>
      <c r="Q237" s="1490"/>
      <c r="R237" s="1495"/>
      <c r="S237" s="1497"/>
      <c r="T237" s="1497"/>
      <c r="U237" s="1497"/>
      <c r="V237" s="1497"/>
      <c r="W237" s="1497"/>
      <c r="X237" s="1497"/>
      <c r="AA237" s="1497"/>
      <c r="AB237" s="619"/>
      <c r="AC237" s="620"/>
      <c r="AD237" s="621"/>
      <c r="AE237" s="621"/>
      <c r="AF237" s="622"/>
      <c r="AG237" s="622"/>
      <c r="AH237" s="622"/>
      <c r="AI237" s="622"/>
      <c r="AJ237" s="622"/>
      <c r="AK237" s="622"/>
      <c r="AL237" s="622"/>
      <c r="AM237" s="622"/>
      <c r="AN237" s="623"/>
      <c r="AO237" s="624"/>
      <c r="AS237" s="625"/>
      <c r="AT237" s="625"/>
      <c r="AU237" s="625"/>
      <c r="AV237" s="625"/>
      <c r="AW237" s="625"/>
      <c r="AX237" s="625"/>
      <c r="AY237" s="625"/>
      <c r="AZ237" s="625"/>
      <c r="BA237" s="625"/>
      <c r="BB237" s="625"/>
      <c r="BC237" s="625"/>
      <c r="BD237" s="625"/>
      <c r="BE237" s="625"/>
      <c r="BF237" s="625"/>
      <c r="BG237" s="625"/>
      <c r="BH237" s="625"/>
      <c r="BI237" s="625"/>
      <c r="BJ237" s="625"/>
      <c r="BK237" s="625"/>
      <c r="BL237" s="625"/>
    </row>
    <row r="238" spans="1:64" s="618" customFormat="1" ht="92.4">
      <c r="A238" s="712">
        <v>605</v>
      </c>
      <c r="B238" s="679" t="s">
        <v>473</v>
      </c>
      <c r="C238" s="679" t="s">
        <v>483</v>
      </c>
      <c r="D238" s="679" t="s">
        <v>484</v>
      </c>
      <c r="E238" s="679" t="s">
        <v>485</v>
      </c>
      <c r="F238" s="679" t="s">
        <v>493</v>
      </c>
      <c r="G238" s="679" t="s">
        <v>401</v>
      </c>
      <c r="H238" s="679" t="s">
        <v>487</v>
      </c>
      <c r="I238" s="679" t="s">
        <v>494</v>
      </c>
      <c r="J238" s="679" t="s">
        <v>452</v>
      </c>
      <c r="K238" s="713" t="s">
        <v>495</v>
      </c>
      <c r="L238" s="679" t="s">
        <v>70</v>
      </c>
      <c r="M238" s="679" t="s">
        <v>56</v>
      </c>
      <c r="N238" s="678" t="s">
        <v>46</v>
      </c>
      <c r="O238" s="678" t="s">
        <v>48</v>
      </c>
      <c r="P238" s="678" t="s">
        <v>496</v>
      </c>
      <c r="Q238" s="679" t="s">
        <v>158</v>
      </c>
      <c r="R238" s="678" t="s">
        <v>35</v>
      </c>
      <c r="S238" s="714">
        <v>570727.15</v>
      </c>
      <c r="T238" s="714">
        <v>560773.4</v>
      </c>
      <c r="U238" s="714">
        <v>586994.85</v>
      </c>
      <c r="V238" s="714">
        <v>585060</v>
      </c>
      <c r="W238" s="714">
        <v>585060</v>
      </c>
      <c r="X238" s="714">
        <v>585060</v>
      </c>
      <c r="AA238" s="714">
        <v>586994.85</v>
      </c>
      <c r="AB238" s="619"/>
      <c r="AC238" s="620"/>
      <c r="AD238" s="621"/>
      <c r="AE238" s="621"/>
      <c r="AF238" s="622"/>
      <c r="AG238" s="622"/>
      <c r="AH238" s="622"/>
      <c r="AI238" s="622"/>
      <c r="AJ238" s="622"/>
      <c r="AK238" s="622"/>
      <c r="AL238" s="622"/>
      <c r="AM238" s="622"/>
      <c r="AN238" s="623"/>
      <c r="AO238" s="624"/>
      <c r="AS238" s="625"/>
      <c r="AT238" s="625"/>
      <c r="AU238" s="625"/>
      <c r="AV238" s="625"/>
      <c r="AW238" s="625"/>
      <c r="AX238" s="625"/>
      <c r="AY238" s="625"/>
      <c r="AZ238" s="625"/>
      <c r="BA238" s="625"/>
      <c r="BB238" s="625"/>
      <c r="BC238" s="625"/>
      <c r="BD238" s="625"/>
      <c r="BE238" s="625"/>
      <c r="BF238" s="625"/>
      <c r="BG238" s="625"/>
      <c r="BH238" s="625"/>
      <c r="BI238" s="625"/>
      <c r="BJ238" s="625"/>
      <c r="BK238" s="625"/>
      <c r="BL238" s="625"/>
    </row>
    <row r="239" spans="1:64" s="618" customFormat="1" ht="92.4">
      <c r="A239" s="712">
        <v>605</v>
      </c>
      <c r="B239" s="679" t="s">
        <v>473</v>
      </c>
      <c r="C239" s="679" t="s">
        <v>483</v>
      </c>
      <c r="D239" s="679" t="s">
        <v>484</v>
      </c>
      <c r="E239" s="679" t="s">
        <v>485</v>
      </c>
      <c r="F239" s="679" t="s">
        <v>493</v>
      </c>
      <c r="G239" s="679" t="s">
        <v>401</v>
      </c>
      <c r="H239" s="679" t="s">
        <v>487</v>
      </c>
      <c r="I239" s="679" t="s">
        <v>494</v>
      </c>
      <c r="J239" s="679" t="s">
        <v>452</v>
      </c>
      <c r="K239" s="713" t="s">
        <v>495</v>
      </c>
      <c r="L239" s="679" t="s">
        <v>70</v>
      </c>
      <c r="M239" s="679" t="s">
        <v>56</v>
      </c>
      <c r="N239" s="678" t="s">
        <v>46</v>
      </c>
      <c r="O239" s="678" t="s">
        <v>48</v>
      </c>
      <c r="P239" s="678" t="s">
        <v>496</v>
      </c>
      <c r="Q239" s="679" t="s">
        <v>158</v>
      </c>
      <c r="R239" s="715" t="s">
        <v>36</v>
      </c>
      <c r="S239" s="716">
        <v>166087.56</v>
      </c>
      <c r="T239" s="716">
        <v>165766.29</v>
      </c>
      <c r="U239" s="716">
        <v>170895.15</v>
      </c>
      <c r="V239" s="716">
        <v>172830</v>
      </c>
      <c r="W239" s="716">
        <v>172830</v>
      </c>
      <c r="X239" s="716">
        <v>172830</v>
      </c>
      <c r="AA239" s="1133">
        <v>170895.15</v>
      </c>
      <c r="AB239" s="619"/>
      <c r="AC239" s="620"/>
      <c r="AD239" s="621"/>
      <c r="AE239" s="621"/>
      <c r="AF239" s="622"/>
      <c r="AG239" s="622"/>
      <c r="AH239" s="622"/>
      <c r="AI239" s="622"/>
      <c r="AJ239" s="622"/>
      <c r="AK239" s="622"/>
      <c r="AL239" s="622"/>
      <c r="AM239" s="622"/>
      <c r="AN239" s="623"/>
      <c r="AO239" s="624"/>
      <c r="AS239" s="625"/>
      <c r="AT239" s="625"/>
      <c r="AU239" s="625"/>
      <c r="AV239" s="625"/>
      <c r="AW239" s="625"/>
      <c r="AX239" s="625"/>
      <c r="AY239" s="625"/>
      <c r="AZ239" s="625"/>
      <c r="BA239" s="625"/>
      <c r="BB239" s="625"/>
      <c r="BC239" s="625"/>
      <c r="BD239" s="625"/>
      <c r="BE239" s="625"/>
      <c r="BF239" s="625"/>
      <c r="BG239" s="625"/>
      <c r="BH239" s="625"/>
      <c r="BI239" s="625"/>
      <c r="BJ239" s="625"/>
      <c r="BK239" s="625"/>
      <c r="BL239" s="625"/>
    </row>
    <row r="240" spans="1:64" s="618" customFormat="1" ht="92.4">
      <c r="A240" s="712">
        <v>605</v>
      </c>
      <c r="B240" s="679" t="s">
        <v>473</v>
      </c>
      <c r="C240" s="679" t="s">
        <v>483</v>
      </c>
      <c r="D240" s="679" t="s">
        <v>484</v>
      </c>
      <c r="E240" s="679" t="s">
        <v>497</v>
      </c>
      <c r="F240" s="679" t="s">
        <v>1255</v>
      </c>
      <c r="G240" s="679" t="s">
        <v>401</v>
      </c>
      <c r="H240" s="679" t="s">
        <v>499</v>
      </c>
      <c r="I240" s="679" t="s">
        <v>477</v>
      </c>
      <c r="J240" s="679" t="s">
        <v>403</v>
      </c>
      <c r="K240" s="679" t="s">
        <v>2356</v>
      </c>
      <c r="L240" s="679" t="s">
        <v>501</v>
      </c>
      <c r="M240" s="679" t="s">
        <v>58</v>
      </c>
      <c r="N240" s="678" t="s">
        <v>46</v>
      </c>
      <c r="O240" s="678" t="s">
        <v>48</v>
      </c>
      <c r="P240" s="678" t="s">
        <v>496</v>
      </c>
      <c r="Q240" s="679" t="s">
        <v>158</v>
      </c>
      <c r="R240" s="678" t="s">
        <v>39</v>
      </c>
      <c r="S240" s="714">
        <v>2180999.33</v>
      </c>
      <c r="T240" s="714">
        <v>2166551.19</v>
      </c>
      <c r="U240" s="714">
        <v>2347155.2400000002</v>
      </c>
      <c r="V240" s="685">
        <f>2273470+4190+564660</f>
        <v>2842320</v>
      </c>
      <c r="W240" s="685">
        <f>2273470+4190+564660</f>
        <v>2842320</v>
      </c>
      <c r="X240" s="685">
        <f>2273470+4190+564660</f>
        <v>2842320</v>
      </c>
      <c r="AA240" s="714">
        <v>2347155.2400000002</v>
      </c>
      <c r="AB240" s="619"/>
      <c r="AC240" s="620"/>
      <c r="AD240" s="621"/>
      <c r="AE240" s="621"/>
      <c r="AF240" s="622"/>
      <c r="AG240" s="622"/>
      <c r="AH240" s="622"/>
      <c r="AI240" s="622"/>
      <c r="AJ240" s="622"/>
      <c r="AK240" s="622"/>
      <c r="AL240" s="622"/>
      <c r="AM240" s="622"/>
      <c r="AN240" s="623"/>
      <c r="AO240" s="624"/>
      <c r="AS240" s="625"/>
      <c r="AT240" s="625"/>
      <c r="AU240" s="625"/>
      <c r="AV240" s="625"/>
      <c r="AW240" s="625"/>
      <c r="AX240" s="625"/>
      <c r="AY240" s="625"/>
      <c r="AZ240" s="625"/>
      <c r="BA240" s="625"/>
      <c r="BB240" s="625"/>
      <c r="BC240" s="625"/>
      <c r="BD240" s="625"/>
      <c r="BE240" s="625"/>
      <c r="BF240" s="625"/>
      <c r="BG240" s="625"/>
      <c r="BH240" s="625"/>
      <c r="BI240" s="625"/>
      <c r="BJ240" s="625"/>
      <c r="BK240" s="625"/>
      <c r="BL240" s="625"/>
    </row>
    <row r="241" spans="1:64" s="618" customFormat="1" ht="92.4">
      <c r="A241" s="712">
        <v>605</v>
      </c>
      <c r="B241" s="679" t="s">
        <v>473</v>
      </c>
      <c r="C241" s="679" t="s">
        <v>483</v>
      </c>
      <c r="D241" s="679" t="s">
        <v>484</v>
      </c>
      <c r="E241" s="679" t="s">
        <v>497</v>
      </c>
      <c r="F241" s="679" t="s">
        <v>1255</v>
      </c>
      <c r="G241" s="679" t="s">
        <v>401</v>
      </c>
      <c r="H241" s="679" t="s">
        <v>499</v>
      </c>
      <c r="I241" s="679" t="s">
        <v>477</v>
      </c>
      <c r="J241" s="679" t="s">
        <v>403</v>
      </c>
      <c r="K241" s="679" t="s">
        <v>2356</v>
      </c>
      <c r="L241" s="679" t="s">
        <v>502</v>
      </c>
      <c r="M241" s="679" t="s">
        <v>58</v>
      </c>
      <c r="N241" s="678" t="s">
        <v>46</v>
      </c>
      <c r="O241" s="678" t="s">
        <v>48</v>
      </c>
      <c r="P241" s="678" t="s">
        <v>496</v>
      </c>
      <c r="Q241" s="679" t="s">
        <v>158</v>
      </c>
      <c r="R241" s="678" t="s">
        <v>40</v>
      </c>
      <c r="S241" s="714">
        <v>0</v>
      </c>
      <c r="T241" s="714">
        <v>0</v>
      </c>
      <c r="U241" s="714">
        <v>0</v>
      </c>
      <c r="V241" s="685">
        <v>500</v>
      </c>
      <c r="W241" s="685">
        <v>500</v>
      </c>
      <c r="X241" s="685">
        <v>500</v>
      </c>
      <c r="AA241" s="714">
        <v>0</v>
      </c>
      <c r="AB241" s="619"/>
      <c r="AC241" s="620"/>
      <c r="AD241" s="621"/>
      <c r="AE241" s="621"/>
      <c r="AF241" s="622"/>
      <c r="AG241" s="622"/>
      <c r="AH241" s="622"/>
      <c r="AI241" s="622"/>
      <c r="AJ241" s="622"/>
      <c r="AK241" s="622"/>
      <c r="AL241" s="622"/>
      <c r="AM241" s="622"/>
      <c r="AN241" s="623"/>
      <c r="AO241" s="624"/>
      <c r="AS241" s="625"/>
      <c r="AT241" s="625"/>
      <c r="AU241" s="625"/>
      <c r="AV241" s="625"/>
      <c r="AW241" s="625"/>
      <c r="AX241" s="625"/>
      <c r="AY241" s="625"/>
      <c r="AZ241" s="625"/>
      <c r="BA241" s="625"/>
      <c r="BB241" s="625"/>
      <c r="BC241" s="625"/>
      <c r="BD241" s="625"/>
      <c r="BE241" s="625"/>
      <c r="BF241" s="625"/>
      <c r="BG241" s="625"/>
      <c r="BH241" s="625"/>
      <c r="BI241" s="625"/>
      <c r="BJ241" s="625"/>
      <c r="BK241" s="625"/>
      <c r="BL241" s="625"/>
    </row>
    <row r="242" spans="1:64" s="618" customFormat="1" ht="92.4">
      <c r="A242" s="712">
        <v>605</v>
      </c>
      <c r="B242" s="679" t="s">
        <v>473</v>
      </c>
      <c r="C242" s="679" t="s">
        <v>483</v>
      </c>
      <c r="D242" s="679" t="s">
        <v>484</v>
      </c>
      <c r="E242" s="679" t="s">
        <v>497</v>
      </c>
      <c r="F242" s="679" t="s">
        <v>1255</v>
      </c>
      <c r="G242" s="679" t="s">
        <v>401</v>
      </c>
      <c r="H242" s="679" t="s">
        <v>499</v>
      </c>
      <c r="I242" s="679" t="s">
        <v>477</v>
      </c>
      <c r="J242" s="679" t="s">
        <v>403</v>
      </c>
      <c r="K242" s="679" t="s">
        <v>2356</v>
      </c>
      <c r="L242" s="679" t="s">
        <v>502</v>
      </c>
      <c r="M242" s="679" t="s">
        <v>58</v>
      </c>
      <c r="N242" s="678" t="s">
        <v>46</v>
      </c>
      <c r="O242" s="678" t="s">
        <v>48</v>
      </c>
      <c r="P242" s="678" t="s">
        <v>496</v>
      </c>
      <c r="Q242" s="679" t="s">
        <v>158</v>
      </c>
      <c r="R242" s="678" t="s">
        <v>41</v>
      </c>
      <c r="S242" s="714">
        <v>18650</v>
      </c>
      <c r="T242" s="714">
        <v>18650</v>
      </c>
      <c r="U242" s="714">
        <v>14650</v>
      </c>
      <c r="V242" s="685">
        <v>12960</v>
      </c>
      <c r="W242" s="685">
        <v>12960</v>
      </c>
      <c r="X242" s="685">
        <v>12960</v>
      </c>
      <c r="AA242" s="714">
        <v>14650</v>
      </c>
      <c r="AB242" s="619"/>
      <c r="AC242" s="620"/>
      <c r="AD242" s="621"/>
      <c r="AE242" s="621"/>
      <c r="AF242" s="622"/>
      <c r="AG242" s="622"/>
      <c r="AH242" s="622"/>
      <c r="AI242" s="622"/>
      <c r="AJ242" s="622"/>
      <c r="AK242" s="622"/>
      <c r="AL242" s="622"/>
      <c r="AM242" s="622"/>
      <c r="AN242" s="623"/>
      <c r="AO242" s="624"/>
      <c r="AS242" s="625"/>
      <c r="AT242" s="625"/>
      <c r="AU242" s="625"/>
      <c r="AV242" s="625"/>
      <c r="AW242" s="625"/>
      <c r="AX242" s="625"/>
      <c r="AY242" s="625"/>
      <c r="AZ242" s="625"/>
      <c r="BA242" s="625"/>
      <c r="BB242" s="625"/>
      <c r="BC242" s="625"/>
      <c r="BD242" s="625"/>
      <c r="BE242" s="625"/>
      <c r="BF242" s="625"/>
      <c r="BG242" s="625"/>
      <c r="BH242" s="625"/>
      <c r="BI242" s="625"/>
      <c r="BJ242" s="625"/>
      <c r="BK242" s="625"/>
      <c r="BL242" s="625"/>
    </row>
    <row r="243" spans="1:64" s="618" customFormat="1" ht="92.4">
      <c r="A243" s="712">
        <v>605</v>
      </c>
      <c r="B243" s="679" t="s">
        <v>473</v>
      </c>
      <c r="C243" s="679" t="s">
        <v>483</v>
      </c>
      <c r="D243" s="679" t="s">
        <v>484</v>
      </c>
      <c r="E243" s="679" t="s">
        <v>497</v>
      </c>
      <c r="F243" s="679" t="s">
        <v>1255</v>
      </c>
      <c r="G243" s="679" t="s">
        <v>401</v>
      </c>
      <c r="H243" s="679" t="s">
        <v>499</v>
      </c>
      <c r="I243" s="679" t="s">
        <v>477</v>
      </c>
      <c r="J243" s="679" t="s">
        <v>403</v>
      </c>
      <c r="K243" s="679" t="s">
        <v>2356</v>
      </c>
      <c r="L243" s="679" t="s">
        <v>502</v>
      </c>
      <c r="M243" s="679" t="s">
        <v>58</v>
      </c>
      <c r="N243" s="678" t="s">
        <v>46</v>
      </c>
      <c r="O243" s="678" t="s">
        <v>48</v>
      </c>
      <c r="P243" s="678" t="s">
        <v>496</v>
      </c>
      <c r="Q243" s="679" t="s">
        <v>158</v>
      </c>
      <c r="R243" s="678" t="s">
        <v>43</v>
      </c>
      <c r="S243" s="714">
        <v>0</v>
      </c>
      <c r="T243" s="714">
        <v>0</v>
      </c>
      <c r="U243" s="714">
        <v>380.26</v>
      </c>
      <c r="V243" s="685">
        <v>2500</v>
      </c>
      <c r="W243" s="685">
        <v>2500</v>
      </c>
      <c r="X243" s="685">
        <v>2500</v>
      </c>
      <c r="AA243" s="714">
        <v>380.26</v>
      </c>
      <c r="AB243" s="619"/>
      <c r="AC243" s="620"/>
      <c r="AD243" s="621"/>
      <c r="AE243" s="621"/>
      <c r="AF243" s="622"/>
      <c r="AG243" s="622"/>
      <c r="AH243" s="622"/>
      <c r="AI243" s="622"/>
      <c r="AJ243" s="622"/>
      <c r="AK243" s="622"/>
      <c r="AL243" s="622"/>
      <c r="AM243" s="622"/>
      <c r="AN243" s="623"/>
      <c r="AO243" s="624"/>
      <c r="AS243" s="625"/>
      <c r="AT243" s="625"/>
      <c r="AU243" s="625"/>
      <c r="AV243" s="625"/>
      <c r="AW243" s="625"/>
      <c r="AX243" s="625"/>
      <c r="AY243" s="625"/>
      <c r="AZ243" s="625"/>
      <c r="BA243" s="625"/>
      <c r="BB243" s="625"/>
      <c r="BC243" s="625"/>
      <c r="BD243" s="625"/>
      <c r="BE243" s="625"/>
      <c r="BF243" s="625"/>
      <c r="BG243" s="625"/>
      <c r="BH243" s="625"/>
      <c r="BI243" s="625"/>
      <c r="BJ243" s="625"/>
      <c r="BK243" s="625"/>
      <c r="BL243" s="625"/>
    </row>
    <row r="244" spans="1:64" s="618" customFormat="1" ht="92.4">
      <c r="A244" s="712">
        <v>605</v>
      </c>
      <c r="B244" s="679" t="s">
        <v>473</v>
      </c>
      <c r="C244" s="679" t="s">
        <v>483</v>
      </c>
      <c r="D244" s="679" t="s">
        <v>484</v>
      </c>
      <c r="E244" s="679" t="s">
        <v>497</v>
      </c>
      <c r="F244" s="679" t="s">
        <v>498</v>
      </c>
      <c r="G244" s="679" t="s">
        <v>401</v>
      </c>
      <c r="H244" s="679" t="s">
        <v>499</v>
      </c>
      <c r="I244" s="679" t="s">
        <v>477</v>
      </c>
      <c r="J244" s="679" t="s">
        <v>403</v>
      </c>
      <c r="K244" s="679" t="s">
        <v>503</v>
      </c>
      <c r="L244" s="679" t="s">
        <v>443</v>
      </c>
      <c r="M244" s="679" t="s">
        <v>504</v>
      </c>
      <c r="N244" s="678" t="s">
        <v>505</v>
      </c>
      <c r="O244" s="678" t="s">
        <v>50</v>
      </c>
      <c r="P244" s="678" t="s">
        <v>506</v>
      </c>
      <c r="Q244" s="679" t="s">
        <v>507</v>
      </c>
      <c r="R244" s="678" t="s">
        <v>173</v>
      </c>
      <c r="S244" s="714">
        <v>3114630</v>
      </c>
      <c r="T244" s="714">
        <v>3114538</v>
      </c>
      <c r="U244" s="714">
        <v>0</v>
      </c>
      <c r="V244" s="714">
        <v>0</v>
      </c>
      <c r="W244" s="714">
        <v>0</v>
      </c>
      <c r="X244" s="714">
        <v>0</v>
      </c>
      <c r="AA244" s="714">
        <v>0</v>
      </c>
      <c r="AB244" s="619"/>
      <c r="AC244" s="620"/>
      <c r="AD244" s="621"/>
      <c r="AE244" s="621"/>
      <c r="AF244" s="622"/>
      <c r="AG244" s="622"/>
      <c r="AH244" s="622"/>
      <c r="AI244" s="622"/>
      <c r="AJ244" s="622"/>
      <c r="AK244" s="622"/>
      <c r="AL244" s="622"/>
      <c r="AM244" s="622"/>
      <c r="AN244" s="623"/>
      <c r="AO244" s="624"/>
      <c r="AS244" s="625"/>
      <c r="AT244" s="625"/>
      <c r="AU244" s="625"/>
      <c r="AV244" s="625"/>
      <c r="AW244" s="625"/>
      <c r="AX244" s="625"/>
      <c r="AY244" s="625"/>
      <c r="AZ244" s="625"/>
      <c r="BA244" s="625"/>
      <c r="BB244" s="625"/>
      <c r="BC244" s="625"/>
      <c r="BD244" s="625"/>
      <c r="BE244" s="625"/>
      <c r="BF244" s="625"/>
      <c r="BG244" s="625"/>
      <c r="BH244" s="625"/>
      <c r="BI244" s="625"/>
      <c r="BJ244" s="625"/>
      <c r="BK244" s="625"/>
      <c r="BL244" s="625"/>
    </row>
    <row r="245" spans="1:64" s="618" customFormat="1" ht="92.4">
      <c r="A245" s="712">
        <v>605</v>
      </c>
      <c r="B245" s="679" t="s">
        <v>473</v>
      </c>
      <c r="C245" s="679" t="s">
        <v>483</v>
      </c>
      <c r="D245" s="679" t="s">
        <v>484</v>
      </c>
      <c r="E245" s="679" t="s">
        <v>497</v>
      </c>
      <c r="F245" s="679" t="s">
        <v>498</v>
      </c>
      <c r="G245" s="679" t="s">
        <v>401</v>
      </c>
      <c r="H245" s="679" t="s">
        <v>499</v>
      </c>
      <c r="I245" s="679" t="s">
        <v>477</v>
      </c>
      <c r="J245" s="679" t="s">
        <v>403</v>
      </c>
      <c r="K245" s="679" t="s">
        <v>503</v>
      </c>
      <c r="L245" s="679" t="s">
        <v>443</v>
      </c>
      <c r="M245" s="679" t="s">
        <v>504</v>
      </c>
      <c r="N245" s="678" t="s">
        <v>505</v>
      </c>
      <c r="O245" s="678" t="s">
        <v>50</v>
      </c>
      <c r="P245" s="678" t="s">
        <v>506</v>
      </c>
      <c r="Q245" s="679" t="s">
        <v>507</v>
      </c>
      <c r="R245" s="678" t="s">
        <v>508</v>
      </c>
      <c r="S245" s="714">
        <v>0</v>
      </c>
      <c r="T245" s="714">
        <v>0</v>
      </c>
      <c r="U245" s="714">
        <v>2647440</v>
      </c>
      <c r="V245" s="714">
        <v>2250320</v>
      </c>
      <c r="W245" s="714">
        <v>2250320</v>
      </c>
      <c r="X245" s="714">
        <v>2250320</v>
      </c>
      <c r="AA245" s="714">
        <v>2647440</v>
      </c>
      <c r="AB245" s="619"/>
      <c r="AC245" s="620"/>
      <c r="AD245" s="621"/>
      <c r="AE245" s="621"/>
      <c r="AF245" s="622"/>
      <c r="AG245" s="622"/>
      <c r="AH245" s="622"/>
      <c r="AI245" s="622"/>
      <c r="AJ245" s="622"/>
      <c r="AK245" s="622"/>
      <c r="AL245" s="622"/>
      <c r="AM245" s="622"/>
      <c r="AN245" s="623"/>
      <c r="AO245" s="624"/>
      <c r="AS245" s="625"/>
      <c r="AT245" s="625"/>
      <c r="AU245" s="625"/>
      <c r="AV245" s="625"/>
      <c r="AW245" s="625"/>
      <c r="AX245" s="625"/>
      <c r="AY245" s="625"/>
      <c r="AZ245" s="625"/>
      <c r="BA245" s="625"/>
      <c r="BB245" s="625"/>
      <c r="BC245" s="625"/>
      <c r="BD245" s="625"/>
      <c r="BE245" s="625"/>
      <c r="BF245" s="625"/>
      <c r="BG245" s="625"/>
      <c r="BH245" s="625"/>
      <c r="BI245" s="625"/>
      <c r="BJ245" s="625"/>
      <c r="BK245" s="625"/>
      <c r="BL245" s="625"/>
    </row>
    <row r="246" spans="1:64" s="625" customFormat="1" ht="92.4">
      <c r="A246" s="717">
        <v>605</v>
      </c>
      <c r="B246" s="687" t="s">
        <v>473</v>
      </c>
      <c r="C246" s="687" t="s">
        <v>483</v>
      </c>
      <c r="D246" s="687" t="s">
        <v>484</v>
      </c>
      <c r="E246" s="687" t="s">
        <v>497</v>
      </c>
      <c r="F246" s="679" t="s">
        <v>1255</v>
      </c>
      <c r="G246" s="687" t="s">
        <v>401</v>
      </c>
      <c r="H246" s="687" t="s">
        <v>499</v>
      </c>
      <c r="I246" s="687" t="s">
        <v>477</v>
      </c>
      <c r="J246" s="687" t="s">
        <v>403</v>
      </c>
      <c r="K246" s="718" t="s">
        <v>511</v>
      </c>
      <c r="L246" s="687" t="s">
        <v>512</v>
      </c>
      <c r="M246" s="687" t="s">
        <v>513</v>
      </c>
      <c r="N246" s="683" t="s">
        <v>46</v>
      </c>
      <c r="O246" s="683" t="s">
        <v>48</v>
      </c>
      <c r="P246" s="683" t="s">
        <v>514</v>
      </c>
      <c r="Q246" s="687" t="s">
        <v>515</v>
      </c>
      <c r="R246" s="683" t="s">
        <v>37</v>
      </c>
      <c r="S246" s="686">
        <v>23328</v>
      </c>
      <c r="T246" s="686">
        <v>23328</v>
      </c>
      <c r="U246" s="686">
        <v>0</v>
      </c>
      <c r="V246" s="686">
        <v>0</v>
      </c>
      <c r="W246" s="686">
        <v>0</v>
      </c>
      <c r="X246" s="686">
        <v>0</v>
      </c>
      <c r="AA246" s="686">
        <v>0</v>
      </c>
      <c r="AB246" s="626"/>
      <c r="AC246" s="627"/>
      <c r="AD246" s="628"/>
      <c r="AE246" s="628"/>
      <c r="AF246" s="629"/>
      <c r="AG246" s="629"/>
      <c r="AH246" s="629"/>
      <c r="AI246" s="629"/>
      <c r="AJ246" s="629"/>
      <c r="AK246" s="629"/>
      <c r="AL246" s="629"/>
      <c r="AM246" s="629"/>
      <c r="AN246" s="630"/>
      <c r="AO246" s="631"/>
    </row>
    <row r="247" spans="1:64" s="625" customFormat="1" ht="92.4">
      <c r="A247" s="717">
        <v>605</v>
      </c>
      <c r="B247" s="687" t="s">
        <v>473</v>
      </c>
      <c r="C247" s="687" t="s">
        <v>483</v>
      </c>
      <c r="D247" s="687" t="s">
        <v>484</v>
      </c>
      <c r="E247" s="687" t="s">
        <v>497</v>
      </c>
      <c r="F247" s="679" t="s">
        <v>1255</v>
      </c>
      <c r="G247" s="687" t="s">
        <v>401</v>
      </c>
      <c r="H247" s="687" t="s">
        <v>499</v>
      </c>
      <c r="I247" s="687" t="s">
        <v>477</v>
      </c>
      <c r="J247" s="687" t="s">
        <v>403</v>
      </c>
      <c r="K247" s="718" t="s">
        <v>511</v>
      </c>
      <c r="L247" s="687" t="s">
        <v>512</v>
      </c>
      <c r="M247" s="687" t="s">
        <v>513</v>
      </c>
      <c r="N247" s="683" t="s">
        <v>46</v>
      </c>
      <c r="O247" s="683" t="s">
        <v>48</v>
      </c>
      <c r="P247" s="683" t="s">
        <v>514</v>
      </c>
      <c r="Q247" s="687" t="s">
        <v>515</v>
      </c>
      <c r="R247" s="683" t="s">
        <v>36</v>
      </c>
      <c r="S247" s="686">
        <v>7045</v>
      </c>
      <c r="T247" s="686">
        <v>7045</v>
      </c>
      <c r="U247" s="686">
        <v>0</v>
      </c>
      <c r="V247" s="686">
        <v>0</v>
      </c>
      <c r="W247" s="686">
        <v>0</v>
      </c>
      <c r="X247" s="686">
        <v>0</v>
      </c>
      <c r="AA247" s="686">
        <v>0</v>
      </c>
      <c r="AB247" s="626"/>
      <c r="AC247" s="627"/>
      <c r="AD247" s="628"/>
      <c r="AE247" s="628"/>
      <c r="AF247" s="629"/>
      <c r="AG247" s="629"/>
      <c r="AH247" s="629"/>
      <c r="AI247" s="629"/>
      <c r="AJ247" s="629"/>
      <c r="AK247" s="629"/>
      <c r="AL247" s="629"/>
      <c r="AM247" s="629"/>
      <c r="AN247" s="630"/>
      <c r="AO247" s="631"/>
    </row>
    <row r="248" spans="1:64" s="618" customFormat="1" ht="92.4">
      <c r="A248" s="712">
        <v>605</v>
      </c>
      <c r="B248" s="679" t="s">
        <v>473</v>
      </c>
      <c r="C248" s="679" t="s">
        <v>799</v>
      </c>
      <c r="D248" s="600" t="s">
        <v>800</v>
      </c>
      <c r="E248" s="679" t="s">
        <v>497</v>
      </c>
      <c r="F248" s="679" t="s">
        <v>518</v>
      </c>
      <c r="G248" s="679" t="s">
        <v>401</v>
      </c>
      <c r="H248" s="679" t="s">
        <v>499</v>
      </c>
      <c r="I248" s="679" t="s">
        <v>477</v>
      </c>
      <c r="J248" s="679" t="s">
        <v>403</v>
      </c>
      <c r="K248" s="679" t="s">
        <v>519</v>
      </c>
      <c r="L248" s="679" t="s">
        <v>2357</v>
      </c>
      <c r="M248" s="679" t="s">
        <v>482</v>
      </c>
      <c r="N248" s="678" t="s">
        <v>127</v>
      </c>
      <c r="O248" s="678" t="s">
        <v>46</v>
      </c>
      <c r="P248" s="678" t="s">
        <v>521</v>
      </c>
      <c r="Q248" s="679" t="s">
        <v>129</v>
      </c>
      <c r="R248" s="678" t="s">
        <v>39</v>
      </c>
      <c r="S248" s="714">
        <v>701150</v>
      </c>
      <c r="T248" s="714">
        <v>701150</v>
      </c>
      <c r="U248" s="714">
        <v>897080</v>
      </c>
      <c r="V248" s="685">
        <f>987000+109200</f>
        <v>1096200</v>
      </c>
      <c r="W248" s="685">
        <f>987000+109200</f>
        <v>1096200</v>
      </c>
      <c r="X248" s="685">
        <f>987000+109200</f>
        <v>1096200</v>
      </c>
      <c r="AA248" s="714">
        <v>897080</v>
      </c>
      <c r="AB248" s="619"/>
      <c r="AC248" s="620"/>
      <c r="AD248" s="621"/>
      <c r="AE248" s="621"/>
      <c r="AF248" s="622"/>
      <c r="AG248" s="622"/>
      <c r="AH248" s="622"/>
      <c r="AI248" s="622"/>
      <c r="AJ248" s="622"/>
      <c r="AK248" s="622"/>
      <c r="AL248" s="622"/>
      <c r="AM248" s="622"/>
      <c r="AN248" s="623"/>
      <c r="AO248" s="624"/>
      <c r="AS248" s="625"/>
      <c r="AT248" s="625"/>
      <c r="AU248" s="625"/>
      <c r="AV248" s="625"/>
      <c r="AW248" s="625"/>
      <c r="AX248" s="625"/>
      <c r="AY248" s="625"/>
      <c r="AZ248" s="625"/>
      <c r="BA248" s="625"/>
      <c r="BB248" s="625"/>
      <c r="BC248" s="625"/>
      <c r="BD248" s="625"/>
      <c r="BE248" s="625"/>
      <c r="BF248" s="625"/>
      <c r="BG248" s="625"/>
      <c r="BH248" s="625"/>
      <c r="BI248" s="625"/>
      <c r="BJ248" s="625"/>
      <c r="BK248" s="625"/>
      <c r="BL248" s="625"/>
    </row>
    <row r="249" spans="1:64" s="632" customFormat="1" ht="13.2">
      <c r="A249" s="1569" t="s">
        <v>45</v>
      </c>
      <c r="B249" s="1569"/>
      <c r="C249" s="1569"/>
      <c r="D249" s="1569"/>
      <c r="E249" s="1569"/>
      <c r="F249" s="1569"/>
      <c r="G249" s="1569"/>
      <c r="H249" s="1569"/>
      <c r="I249" s="1569"/>
      <c r="J249" s="1569"/>
      <c r="K249" s="1569"/>
      <c r="L249" s="1569"/>
      <c r="M249" s="1569"/>
      <c r="N249" s="1569"/>
      <c r="O249" s="1569"/>
      <c r="P249" s="1569"/>
      <c r="Q249" s="1569"/>
      <c r="R249" s="1569"/>
      <c r="S249" s="719">
        <f t="shared" ref="S249:X249" si="8">SUM(S230:S248)</f>
        <v>31972284.039999999</v>
      </c>
      <c r="T249" s="719">
        <f t="shared" si="8"/>
        <v>31947426.929999996</v>
      </c>
      <c r="U249" s="719">
        <f t="shared" si="8"/>
        <v>31892285.500000004</v>
      </c>
      <c r="V249" s="719">
        <f t="shared" si="8"/>
        <v>32190380</v>
      </c>
      <c r="W249" s="719">
        <f t="shared" si="8"/>
        <v>32190380</v>
      </c>
      <c r="X249" s="719">
        <f t="shared" si="8"/>
        <v>32190380</v>
      </c>
      <c r="AA249" s="719">
        <f t="shared" ref="AA249" si="9">SUM(AA230:AA248)</f>
        <v>31892285.500000004</v>
      </c>
      <c r="AB249" s="633"/>
      <c r="AC249" s="634"/>
      <c r="AD249" s="635"/>
      <c r="AE249" s="635"/>
      <c r="AF249" s="636"/>
      <c r="AG249" s="636"/>
      <c r="AH249" s="636"/>
      <c r="AI249" s="636"/>
      <c r="AJ249" s="636"/>
      <c r="AK249" s="636"/>
      <c r="AL249" s="636"/>
      <c r="AM249" s="636"/>
      <c r="AN249" s="637"/>
      <c r="AO249" s="638"/>
      <c r="AS249" s="639"/>
      <c r="AT249" s="639"/>
      <c r="AU249" s="639"/>
      <c r="AV249" s="639"/>
      <c r="AW249" s="639"/>
      <c r="AX249" s="639"/>
      <c r="AY249" s="639"/>
      <c r="AZ249" s="639"/>
      <c r="BA249" s="639"/>
      <c r="BB249" s="639"/>
      <c r="BC249" s="639"/>
      <c r="BD249" s="639"/>
      <c r="BE249" s="639"/>
      <c r="BF249" s="639"/>
      <c r="BG249" s="639"/>
      <c r="BH249" s="639"/>
      <c r="BI249" s="639"/>
      <c r="BJ249" s="639"/>
      <c r="BK249" s="639"/>
      <c r="BL249" s="639"/>
    </row>
    <row r="250" spans="1:64">
      <c r="A250" s="850" t="s">
        <v>2081</v>
      </c>
      <c r="B250" s="654"/>
      <c r="C250" s="859"/>
      <c r="D250" s="860"/>
      <c r="E250" s="853"/>
      <c r="F250" s="654"/>
      <c r="G250" s="656"/>
      <c r="H250" s="853"/>
      <c r="I250" s="654"/>
      <c r="J250" s="656"/>
      <c r="K250" s="707"/>
      <c r="L250" s="654"/>
      <c r="M250" s="656"/>
      <c r="N250" s="861"/>
      <c r="O250" s="861"/>
      <c r="P250" s="861"/>
      <c r="Q250" s="862"/>
      <c r="R250" s="861"/>
      <c r="S250" s="863"/>
      <c r="T250" s="863"/>
      <c r="U250" s="863"/>
      <c r="V250" s="863"/>
      <c r="W250" s="863"/>
      <c r="X250" s="863"/>
      <c r="AA250" s="863"/>
    </row>
    <row r="251" spans="1:64" ht="35.1" customHeight="1">
      <c r="A251" s="866">
        <v>606</v>
      </c>
      <c r="B251" s="699" t="s">
        <v>522</v>
      </c>
      <c r="C251" s="867" t="s">
        <v>610</v>
      </c>
      <c r="D251" s="868" t="s">
        <v>2358</v>
      </c>
      <c r="E251" s="699" t="s">
        <v>524</v>
      </c>
      <c r="F251" s="761" t="s">
        <v>2359</v>
      </c>
      <c r="G251" s="761">
        <v>41518</v>
      </c>
      <c r="H251" s="761" t="s">
        <v>526</v>
      </c>
      <c r="I251" s="761" t="s">
        <v>2360</v>
      </c>
      <c r="J251" s="729">
        <v>41518</v>
      </c>
      <c r="K251" s="869" t="s">
        <v>3520</v>
      </c>
      <c r="L251" s="699" t="s">
        <v>3521</v>
      </c>
      <c r="M251" s="761" t="s">
        <v>3311</v>
      </c>
      <c r="N251" s="722" t="s">
        <v>229</v>
      </c>
      <c r="O251" s="722" t="s">
        <v>46</v>
      </c>
      <c r="P251" s="722" t="s">
        <v>530</v>
      </c>
      <c r="Q251" s="720" t="s">
        <v>149</v>
      </c>
      <c r="R251" s="721">
        <v>611</v>
      </c>
      <c r="S251" s="870">
        <v>613259814.14999998</v>
      </c>
      <c r="T251" s="870">
        <v>612480636.14999998</v>
      </c>
      <c r="U251" s="870">
        <v>650688998.39999998</v>
      </c>
      <c r="V251" s="870">
        <v>656711380</v>
      </c>
      <c r="W251" s="870">
        <v>656711380</v>
      </c>
      <c r="X251" s="870">
        <v>656711380</v>
      </c>
      <c r="AA251" s="870">
        <v>650688998.39999998</v>
      </c>
    </row>
    <row r="252" spans="1:64" ht="35.1" customHeight="1">
      <c r="A252" s="866">
        <v>606</v>
      </c>
      <c r="B252" s="699" t="s">
        <v>522</v>
      </c>
      <c r="C252" s="733" t="s">
        <v>610</v>
      </c>
      <c r="D252" s="868" t="s">
        <v>2358</v>
      </c>
      <c r="E252" s="699" t="s">
        <v>524</v>
      </c>
      <c r="F252" s="761" t="s">
        <v>2359</v>
      </c>
      <c r="G252" s="761">
        <v>41518</v>
      </c>
      <c r="H252" s="761" t="s">
        <v>526</v>
      </c>
      <c r="I252" s="761" t="s">
        <v>2360</v>
      </c>
      <c r="J252" s="729">
        <v>41518</v>
      </c>
      <c r="K252" s="869" t="s">
        <v>3520</v>
      </c>
      <c r="L252" s="699" t="s">
        <v>3521</v>
      </c>
      <c r="M252" s="761" t="s">
        <v>3311</v>
      </c>
      <c r="N252" s="722" t="s">
        <v>229</v>
      </c>
      <c r="O252" s="722" t="s">
        <v>46</v>
      </c>
      <c r="P252" s="722" t="s">
        <v>530</v>
      </c>
      <c r="Q252" s="720" t="s">
        <v>149</v>
      </c>
      <c r="R252" s="721">
        <v>621</v>
      </c>
      <c r="S252" s="870">
        <v>29328888.41</v>
      </c>
      <c r="T252" s="870">
        <v>29304188.41</v>
      </c>
      <c r="U252" s="870">
        <v>30713050.140000001</v>
      </c>
      <c r="V252" s="870">
        <v>30275810</v>
      </c>
      <c r="W252" s="870">
        <v>30275810</v>
      </c>
      <c r="X252" s="870">
        <v>30275810</v>
      </c>
      <c r="AA252" s="870">
        <v>30713050.140000001</v>
      </c>
    </row>
    <row r="253" spans="1:64" ht="35.1" customHeight="1">
      <c r="A253" s="866">
        <v>606</v>
      </c>
      <c r="B253" s="699" t="s">
        <v>522</v>
      </c>
      <c r="C253" s="733" t="s">
        <v>610</v>
      </c>
      <c r="D253" s="868" t="s">
        <v>2358</v>
      </c>
      <c r="E253" s="699" t="s">
        <v>524</v>
      </c>
      <c r="F253" s="761" t="s">
        <v>2361</v>
      </c>
      <c r="G253" s="761">
        <v>41518</v>
      </c>
      <c r="H253" s="761" t="s">
        <v>526</v>
      </c>
      <c r="I253" s="761" t="s">
        <v>2360</v>
      </c>
      <c r="J253" s="729">
        <v>41518</v>
      </c>
      <c r="K253" s="869" t="s">
        <v>3309</v>
      </c>
      <c r="L253" s="699" t="s">
        <v>3310</v>
      </c>
      <c r="M253" s="761" t="s">
        <v>3311</v>
      </c>
      <c r="N253" s="722" t="s">
        <v>229</v>
      </c>
      <c r="O253" s="722" t="s">
        <v>46</v>
      </c>
      <c r="P253" s="722" t="s">
        <v>534</v>
      </c>
      <c r="Q253" s="723" t="s">
        <v>515</v>
      </c>
      <c r="R253" s="722" t="s">
        <v>531</v>
      </c>
      <c r="S253" s="870">
        <v>19524744</v>
      </c>
      <c r="T253" s="870">
        <v>19524744</v>
      </c>
      <c r="U253" s="870">
        <v>1117892.3999999999</v>
      </c>
      <c r="V253" s="870">
        <v>0</v>
      </c>
      <c r="W253" s="870">
        <v>0</v>
      </c>
      <c r="X253" s="870">
        <v>0</v>
      </c>
      <c r="AA253" s="870">
        <v>1117892.3999999999</v>
      </c>
    </row>
    <row r="254" spans="1:64" ht="35.1" customHeight="1">
      <c r="A254" s="866">
        <v>606</v>
      </c>
      <c r="B254" s="699" t="s">
        <v>522</v>
      </c>
      <c r="C254" s="733" t="s">
        <v>610</v>
      </c>
      <c r="D254" s="868" t="s">
        <v>2358</v>
      </c>
      <c r="E254" s="699" t="s">
        <v>524</v>
      </c>
      <c r="F254" s="761" t="s">
        <v>2361</v>
      </c>
      <c r="G254" s="761">
        <v>41518</v>
      </c>
      <c r="H254" s="761" t="s">
        <v>526</v>
      </c>
      <c r="I254" s="761" t="s">
        <v>2360</v>
      </c>
      <c r="J254" s="729">
        <v>41518</v>
      </c>
      <c r="K254" s="869" t="s">
        <v>3309</v>
      </c>
      <c r="L254" s="699" t="s">
        <v>3310</v>
      </c>
      <c r="M254" s="761" t="s">
        <v>3311</v>
      </c>
      <c r="N254" s="722" t="s">
        <v>229</v>
      </c>
      <c r="O254" s="722" t="s">
        <v>46</v>
      </c>
      <c r="P254" s="722" t="s">
        <v>534</v>
      </c>
      <c r="Q254" s="723" t="s">
        <v>515</v>
      </c>
      <c r="R254" s="722" t="s">
        <v>532</v>
      </c>
      <c r="S254" s="870">
        <v>271092</v>
      </c>
      <c r="T254" s="870">
        <v>271092</v>
      </c>
      <c r="U254" s="870">
        <v>63277.2</v>
      </c>
      <c r="V254" s="870">
        <v>0</v>
      </c>
      <c r="W254" s="870">
        <v>0</v>
      </c>
      <c r="X254" s="870">
        <v>0</v>
      </c>
      <c r="AA254" s="870">
        <v>63277.2</v>
      </c>
    </row>
    <row r="255" spans="1:64" ht="35.1" customHeight="1">
      <c r="A255" s="866">
        <v>606</v>
      </c>
      <c r="B255" s="699" t="s">
        <v>522</v>
      </c>
      <c r="C255" s="733" t="s">
        <v>610</v>
      </c>
      <c r="D255" s="868" t="s">
        <v>2358</v>
      </c>
      <c r="E255" s="699" t="s">
        <v>524</v>
      </c>
      <c r="F255" s="761" t="s">
        <v>2359</v>
      </c>
      <c r="G255" s="761">
        <v>41518</v>
      </c>
      <c r="H255" s="761" t="s">
        <v>526</v>
      </c>
      <c r="I255" s="761" t="s">
        <v>2360</v>
      </c>
      <c r="J255" s="729">
        <v>41518</v>
      </c>
      <c r="K255" s="869" t="s">
        <v>3309</v>
      </c>
      <c r="L255" s="699" t="s">
        <v>3310</v>
      </c>
      <c r="M255" s="761" t="s">
        <v>3311</v>
      </c>
      <c r="N255" s="722" t="s">
        <v>229</v>
      </c>
      <c r="O255" s="722" t="s">
        <v>47</v>
      </c>
      <c r="P255" s="722" t="s">
        <v>535</v>
      </c>
      <c r="Q255" s="723" t="s">
        <v>149</v>
      </c>
      <c r="R255" s="722" t="s">
        <v>531</v>
      </c>
      <c r="S255" s="870">
        <v>410573231.58999997</v>
      </c>
      <c r="T255" s="870">
        <v>410000936.18000001</v>
      </c>
      <c r="U255" s="870">
        <v>490837498.86000001</v>
      </c>
      <c r="V255" s="870">
        <v>523919920</v>
      </c>
      <c r="W255" s="870">
        <v>522573210</v>
      </c>
      <c r="X255" s="870">
        <v>522573210</v>
      </c>
      <c r="AA255" s="870">
        <v>490837498.86000001</v>
      </c>
    </row>
    <row r="256" spans="1:64" ht="35.1" customHeight="1">
      <c r="A256" s="866">
        <v>606</v>
      </c>
      <c r="B256" s="699" t="s">
        <v>522</v>
      </c>
      <c r="C256" s="733" t="s">
        <v>610</v>
      </c>
      <c r="D256" s="868" t="s">
        <v>2358</v>
      </c>
      <c r="E256" s="699" t="s">
        <v>524</v>
      </c>
      <c r="F256" s="761" t="s">
        <v>2359</v>
      </c>
      <c r="G256" s="761">
        <v>41518</v>
      </c>
      <c r="H256" s="761" t="s">
        <v>526</v>
      </c>
      <c r="I256" s="761" t="s">
        <v>2360</v>
      </c>
      <c r="J256" s="729">
        <v>41518</v>
      </c>
      <c r="K256" s="869" t="s">
        <v>3309</v>
      </c>
      <c r="L256" s="699" t="s">
        <v>3310</v>
      </c>
      <c r="M256" s="761" t="s">
        <v>3311</v>
      </c>
      <c r="N256" s="722" t="s">
        <v>229</v>
      </c>
      <c r="O256" s="722" t="s">
        <v>47</v>
      </c>
      <c r="P256" s="722" t="s">
        <v>535</v>
      </c>
      <c r="Q256" s="723" t="s">
        <v>149</v>
      </c>
      <c r="R256" s="722" t="s">
        <v>532</v>
      </c>
      <c r="S256" s="870">
        <v>36822607.920000002</v>
      </c>
      <c r="T256" s="870">
        <v>36785548.719999999</v>
      </c>
      <c r="U256" s="870">
        <v>39375959.909999996</v>
      </c>
      <c r="V256" s="870">
        <v>38232370</v>
      </c>
      <c r="W256" s="870">
        <v>38232370</v>
      </c>
      <c r="X256" s="870">
        <v>38232370</v>
      </c>
      <c r="AA256" s="870">
        <v>39375959.909999996</v>
      </c>
    </row>
    <row r="257" spans="1:27" ht="35.1" customHeight="1">
      <c r="A257" s="866">
        <v>606</v>
      </c>
      <c r="B257" s="699" t="s">
        <v>522</v>
      </c>
      <c r="C257" s="733" t="s">
        <v>610</v>
      </c>
      <c r="D257" s="868" t="s">
        <v>2358</v>
      </c>
      <c r="E257" s="699" t="s">
        <v>524</v>
      </c>
      <c r="F257" s="761" t="s">
        <v>2361</v>
      </c>
      <c r="G257" s="761">
        <v>41518</v>
      </c>
      <c r="H257" s="761" t="s">
        <v>526</v>
      </c>
      <c r="I257" s="761" t="s">
        <v>2360</v>
      </c>
      <c r="J257" s="729">
        <v>41518</v>
      </c>
      <c r="K257" s="869" t="s">
        <v>3309</v>
      </c>
      <c r="L257" s="699" t="s">
        <v>3310</v>
      </c>
      <c r="M257" s="761" t="s">
        <v>3311</v>
      </c>
      <c r="N257" s="722" t="s">
        <v>229</v>
      </c>
      <c r="O257" s="722" t="s">
        <v>47</v>
      </c>
      <c r="P257" s="722" t="s">
        <v>536</v>
      </c>
      <c r="Q257" s="723" t="s">
        <v>515</v>
      </c>
      <c r="R257" s="722" t="s">
        <v>531</v>
      </c>
      <c r="S257" s="870">
        <v>9411106.5299999993</v>
      </c>
      <c r="T257" s="870">
        <v>9411106.5299999993</v>
      </c>
      <c r="U257" s="870">
        <v>710110.8</v>
      </c>
      <c r="V257" s="870">
        <v>0</v>
      </c>
      <c r="W257" s="870">
        <v>0</v>
      </c>
      <c r="X257" s="870">
        <v>0</v>
      </c>
      <c r="AA257" s="870">
        <v>710110.8</v>
      </c>
    </row>
    <row r="258" spans="1:27" ht="35.1" customHeight="1">
      <c r="A258" s="866">
        <v>606</v>
      </c>
      <c r="B258" s="699" t="s">
        <v>522</v>
      </c>
      <c r="C258" s="733" t="s">
        <v>610</v>
      </c>
      <c r="D258" s="868" t="s">
        <v>2358</v>
      </c>
      <c r="E258" s="699" t="s">
        <v>524</v>
      </c>
      <c r="F258" s="761" t="s">
        <v>2361</v>
      </c>
      <c r="G258" s="761">
        <v>41518</v>
      </c>
      <c r="H258" s="761" t="s">
        <v>526</v>
      </c>
      <c r="I258" s="761" t="s">
        <v>2360</v>
      </c>
      <c r="J258" s="729">
        <v>41518</v>
      </c>
      <c r="K258" s="869" t="s">
        <v>3309</v>
      </c>
      <c r="L258" s="699" t="s">
        <v>3310</v>
      </c>
      <c r="M258" s="761" t="s">
        <v>3311</v>
      </c>
      <c r="N258" s="722" t="s">
        <v>229</v>
      </c>
      <c r="O258" s="722" t="s">
        <v>47</v>
      </c>
      <c r="P258" s="722" t="s">
        <v>536</v>
      </c>
      <c r="Q258" s="723" t="s">
        <v>515</v>
      </c>
      <c r="R258" s="722" t="s">
        <v>532</v>
      </c>
      <c r="S258" s="870">
        <v>51810.47</v>
      </c>
      <c r="T258" s="870">
        <v>51810.47</v>
      </c>
      <c r="U258" s="870">
        <v>56246.400000000001</v>
      </c>
      <c r="V258" s="870">
        <v>0</v>
      </c>
      <c r="W258" s="870">
        <v>0</v>
      </c>
      <c r="X258" s="870">
        <v>0</v>
      </c>
      <c r="AA258" s="870">
        <v>56246.400000000001</v>
      </c>
    </row>
    <row r="259" spans="1:27" ht="35.1" customHeight="1">
      <c r="A259" s="866">
        <v>606</v>
      </c>
      <c r="B259" s="699" t="s">
        <v>522</v>
      </c>
      <c r="C259" s="733" t="s">
        <v>610</v>
      </c>
      <c r="D259" s="868" t="s">
        <v>2358</v>
      </c>
      <c r="E259" s="699" t="s">
        <v>524</v>
      </c>
      <c r="F259" s="761" t="s">
        <v>2359</v>
      </c>
      <c r="G259" s="761">
        <v>41518</v>
      </c>
      <c r="H259" s="761" t="s">
        <v>526</v>
      </c>
      <c r="I259" s="761" t="s">
        <v>2360</v>
      </c>
      <c r="J259" s="729">
        <v>41518</v>
      </c>
      <c r="K259" s="869" t="s">
        <v>528</v>
      </c>
      <c r="L259" s="699" t="s">
        <v>529</v>
      </c>
      <c r="M259" s="761" t="s">
        <v>3312</v>
      </c>
      <c r="N259" s="722" t="s">
        <v>229</v>
      </c>
      <c r="O259" s="722" t="s">
        <v>47</v>
      </c>
      <c r="P259" s="722" t="s">
        <v>537</v>
      </c>
      <c r="Q259" s="723" t="s">
        <v>149</v>
      </c>
      <c r="R259" s="722" t="s">
        <v>531</v>
      </c>
      <c r="S259" s="870">
        <v>142786218.94999999</v>
      </c>
      <c r="T259" s="870">
        <v>142710679.97</v>
      </c>
      <c r="U259" s="870">
        <v>0</v>
      </c>
      <c r="V259" s="870">
        <v>0</v>
      </c>
      <c r="W259" s="870">
        <v>0</v>
      </c>
      <c r="X259" s="870">
        <v>0</v>
      </c>
      <c r="AA259" s="870">
        <v>0</v>
      </c>
    </row>
    <row r="260" spans="1:27" ht="35.1" customHeight="1">
      <c r="A260" s="866">
        <v>606</v>
      </c>
      <c r="B260" s="699" t="s">
        <v>522</v>
      </c>
      <c r="C260" s="733" t="s">
        <v>610</v>
      </c>
      <c r="D260" s="868" t="s">
        <v>2358</v>
      </c>
      <c r="E260" s="699" t="s">
        <v>524</v>
      </c>
      <c r="F260" s="761" t="s">
        <v>2359</v>
      </c>
      <c r="G260" s="761">
        <v>41518</v>
      </c>
      <c r="H260" s="761" t="s">
        <v>526</v>
      </c>
      <c r="I260" s="761" t="s">
        <v>2360</v>
      </c>
      <c r="J260" s="729">
        <v>41518</v>
      </c>
      <c r="K260" s="869" t="s">
        <v>528</v>
      </c>
      <c r="L260" s="699" t="s">
        <v>529</v>
      </c>
      <c r="M260" s="761" t="s">
        <v>3312</v>
      </c>
      <c r="N260" s="722" t="s">
        <v>229</v>
      </c>
      <c r="O260" s="722" t="s">
        <v>47</v>
      </c>
      <c r="P260" s="722" t="s">
        <v>537</v>
      </c>
      <c r="Q260" s="723" t="s">
        <v>149</v>
      </c>
      <c r="R260" s="722" t="s">
        <v>532</v>
      </c>
      <c r="S260" s="870">
        <v>17738093.34</v>
      </c>
      <c r="T260" s="870">
        <v>17725743.34</v>
      </c>
      <c r="U260" s="870">
        <v>0</v>
      </c>
      <c r="V260" s="870">
        <v>0</v>
      </c>
      <c r="W260" s="870">
        <v>0</v>
      </c>
      <c r="X260" s="870">
        <v>0</v>
      </c>
      <c r="AA260" s="870">
        <v>0</v>
      </c>
    </row>
    <row r="261" spans="1:27" ht="35.1" customHeight="1">
      <c r="A261" s="866">
        <v>606</v>
      </c>
      <c r="B261" s="699" t="s">
        <v>522</v>
      </c>
      <c r="C261" s="733" t="s">
        <v>610</v>
      </c>
      <c r="D261" s="868" t="s">
        <v>2358</v>
      </c>
      <c r="E261" s="699" t="s">
        <v>524</v>
      </c>
      <c r="F261" s="761" t="s">
        <v>2361</v>
      </c>
      <c r="G261" s="761">
        <v>41518</v>
      </c>
      <c r="H261" s="761" t="s">
        <v>526</v>
      </c>
      <c r="I261" s="761" t="s">
        <v>2360</v>
      </c>
      <c r="J261" s="729">
        <v>41518</v>
      </c>
      <c r="K261" s="869" t="s">
        <v>3313</v>
      </c>
      <c r="L261" s="699" t="s">
        <v>539</v>
      </c>
      <c r="M261" s="761" t="s">
        <v>3314</v>
      </c>
      <c r="N261" s="722" t="s">
        <v>229</v>
      </c>
      <c r="O261" s="722" t="s">
        <v>47</v>
      </c>
      <c r="P261" s="722" t="s">
        <v>541</v>
      </c>
      <c r="Q261" s="723" t="s">
        <v>542</v>
      </c>
      <c r="R261" s="722" t="s">
        <v>531</v>
      </c>
      <c r="S261" s="870">
        <v>3116130</v>
      </c>
      <c r="T261" s="870">
        <v>3116130</v>
      </c>
      <c r="U261" s="870">
        <v>0</v>
      </c>
      <c r="V261" s="870">
        <v>0</v>
      </c>
      <c r="W261" s="870">
        <v>0</v>
      </c>
      <c r="X261" s="870">
        <v>0</v>
      </c>
      <c r="AA261" s="870">
        <v>0</v>
      </c>
    </row>
    <row r="262" spans="1:27" ht="35.1" customHeight="1">
      <c r="A262" s="866">
        <v>606</v>
      </c>
      <c r="B262" s="699" t="s">
        <v>522</v>
      </c>
      <c r="C262" s="733" t="s">
        <v>610</v>
      </c>
      <c r="D262" s="868" t="s">
        <v>2358</v>
      </c>
      <c r="E262" s="699" t="s">
        <v>524</v>
      </c>
      <c r="F262" s="761" t="s">
        <v>2361</v>
      </c>
      <c r="G262" s="761">
        <v>41518</v>
      </c>
      <c r="H262" s="761" t="s">
        <v>526</v>
      </c>
      <c r="I262" s="761" t="s">
        <v>2360</v>
      </c>
      <c r="J262" s="729">
        <v>41518</v>
      </c>
      <c r="K262" s="869" t="s">
        <v>3313</v>
      </c>
      <c r="L262" s="699" t="s">
        <v>539</v>
      </c>
      <c r="M262" s="761" t="s">
        <v>3314</v>
      </c>
      <c r="N262" s="722" t="s">
        <v>229</v>
      </c>
      <c r="O262" s="722" t="s">
        <v>47</v>
      </c>
      <c r="P262" s="722" t="s">
        <v>541</v>
      </c>
      <c r="Q262" s="723" t="s">
        <v>542</v>
      </c>
      <c r="R262" s="722" t="s">
        <v>532</v>
      </c>
      <c r="S262" s="870">
        <v>651000</v>
      </c>
      <c r="T262" s="870">
        <v>651000</v>
      </c>
      <c r="U262" s="870">
        <v>0</v>
      </c>
      <c r="V262" s="870">
        <v>0</v>
      </c>
      <c r="W262" s="870">
        <v>0</v>
      </c>
      <c r="X262" s="870">
        <v>0</v>
      </c>
      <c r="AA262" s="870">
        <v>0</v>
      </c>
    </row>
    <row r="263" spans="1:27" ht="35.1" customHeight="1">
      <c r="A263" s="866">
        <v>606</v>
      </c>
      <c r="B263" s="699" t="s">
        <v>522</v>
      </c>
      <c r="C263" s="733" t="s">
        <v>610</v>
      </c>
      <c r="D263" s="868" t="s">
        <v>2358</v>
      </c>
      <c r="E263" s="699" t="s">
        <v>524</v>
      </c>
      <c r="F263" s="761" t="s">
        <v>2361</v>
      </c>
      <c r="G263" s="761">
        <v>41518</v>
      </c>
      <c r="H263" s="761" t="s">
        <v>526</v>
      </c>
      <c r="I263" s="761" t="s">
        <v>2360</v>
      </c>
      <c r="J263" s="729">
        <v>41518</v>
      </c>
      <c r="K263" s="869" t="s">
        <v>3313</v>
      </c>
      <c r="L263" s="699" t="s">
        <v>543</v>
      </c>
      <c r="M263" s="761" t="s">
        <v>3314</v>
      </c>
      <c r="N263" s="722" t="s">
        <v>229</v>
      </c>
      <c r="O263" s="722" t="s">
        <v>47</v>
      </c>
      <c r="P263" s="722" t="s">
        <v>544</v>
      </c>
      <c r="Q263" s="723" t="s">
        <v>545</v>
      </c>
      <c r="R263" s="722" t="s">
        <v>531</v>
      </c>
      <c r="S263" s="870">
        <v>5108760</v>
      </c>
      <c r="T263" s="870">
        <v>5108760</v>
      </c>
      <c r="U263" s="870">
        <v>0</v>
      </c>
      <c r="V263" s="870">
        <v>0</v>
      </c>
      <c r="W263" s="870">
        <v>0</v>
      </c>
      <c r="X263" s="870">
        <v>0</v>
      </c>
      <c r="AA263" s="870">
        <v>0</v>
      </c>
    </row>
    <row r="264" spans="1:27" ht="35.1" customHeight="1">
      <c r="A264" s="866">
        <v>606</v>
      </c>
      <c r="B264" s="699" t="s">
        <v>522</v>
      </c>
      <c r="C264" s="733" t="s">
        <v>610</v>
      </c>
      <c r="D264" s="868" t="s">
        <v>2358</v>
      </c>
      <c r="E264" s="699" t="s">
        <v>524</v>
      </c>
      <c r="F264" s="761" t="s">
        <v>2361</v>
      </c>
      <c r="G264" s="761">
        <v>41518</v>
      </c>
      <c r="H264" s="761" t="s">
        <v>526</v>
      </c>
      <c r="I264" s="761" t="s">
        <v>2360</v>
      </c>
      <c r="J264" s="729">
        <v>41518</v>
      </c>
      <c r="K264" s="869" t="s">
        <v>3315</v>
      </c>
      <c r="L264" s="699" t="s">
        <v>3316</v>
      </c>
      <c r="M264" s="761" t="s">
        <v>3317</v>
      </c>
      <c r="N264" s="722" t="s">
        <v>229</v>
      </c>
      <c r="O264" s="722" t="s">
        <v>50</v>
      </c>
      <c r="P264" s="722" t="s">
        <v>541</v>
      </c>
      <c r="Q264" s="723" t="s">
        <v>542</v>
      </c>
      <c r="R264" s="722" t="s">
        <v>531</v>
      </c>
      <c r="S264" s="870">
        <v>0</v>
      </c>
      <c r="T264" s="870">
        <v>0</v>
      </c>
      <c r="U264" s="870">
        <v>5556770</v>
      </c>
      <c r="V264" s="870">
        <v>0</v>
      </c>
      <c r="W264" s="870">
        <v>0</v>
      </c>
      <c r="X264" s="870">
        <v>0</v>
      </c>
      <c r="AA264" s="870">
        <v>5556770</v>
      </c>
    </row>
    <row r="265" spans="1:27" ht="35.1" customHeight="1">
      <c r="A265" s="866">
        <v>606</v>
      </c>
      <c r="B265" s="699" t="s">
        <v>522</v>
      </c>
      <c r="C265" s="733" t="s">
        <v>610</v>
      </c>
      <c r="D265" s="868" t="s">
        <v>2358</v>
      </c>
      <c r="E265" s="699" t="s">
        <v>524</v>
      </c>
      <c r="F265" s="761" t="s">
        <v>2361</v>
      </c>
      <c r="G265" s="761">
        <v>41518</v>
      </c>
      <c r="H265" s="761" t="s">
        <v>526</v>
      </c>
      <c r="I265" s="761" t="s">
        <v>2360</v>
      </c>
      <c r="J265" s="729">
        <v>41518</v>
      </c>
      <c r="K265" s="869" t="s">
        <v>3315</v>
      </c>
      <c r="L265" s="699" t="s">
        <v>3316</v>
      </c>
      <c r="M265" s="761" t="s">
        <v>3317</v>
      </c>
      <c r="N265" s="722" t="s">
        <v>229</v>
      </c>
      <c r="O265" s="722" t="s">
        <v>50</v>
      </c>
      <c r="P265" s="722" t="s">
        <v>541</v>
      </c>
      <c r="Q265" s="723" t="s">
        <v>542</v>
      </c>
      <c r="R265" s="722" t="s">
        <v>532</v>
      </c>
      <c r="S265" s="870">
        <v>0</v>
      </c>
      <c r="T265" s="870">
        <v>0</v>
      </c>
      <c r="U265" s="870">
        <v>1002540</v>
      </c>
      <c r="V265" s="870">
        <v>0</v>
      </c>
      <c r="W265" s="870">
        <v>0</v>
      </c>
      <c r="X265" s="870">
        <v>0</v>
      </c>
      <c r="AA265" s="870">
        <v>1002540</v>
      </c>
    </row>
    <row r="266" spans="1:27" ht="35.1" customHeight="1">
      <c r="A266" s="866">
        <v>606</v>
      </c>
      <c r="B266" s="699" t="s">
        <v>522</v>
      </c>
      <c r="C266" s="733" t="s">
        <v>610</v>
      </c>
      <c r="D266" s="868" t="s">
        <v>2358</v>
      </c>
      <c r="E266" s="699" t="s">
        <v>524</v>
      </c>
      <c r="F266" s="761" t="s">
        <v>2361</v>
      </c>
      <c r="G266" s="761">
        <v>41518</v>
      </c>
      <c r="H266" s="761" t="s">
        <v>526</v>
      </c>
      <c r="I266" s="761" t="s">
        <v>2360</v>
      </c>
      <c r="J266" s="729">
        <v>41518</v>
      </c>
      <c r="K266" s="869" t="s">
        <v>3315</v>
      </c>
      <c r="L266" s="699" t="s">
        <v>3316</v>
      </c>
      <c r="M266" s="761" t="s">
        <v>3317</v>
      </c>
      <c r="N266" s="722" t="s">
        <v>229</v>
      </c>
      <c r="O266" s="722" t="s">
        <v>50</v>
      </c>
      <c r="P266" s="722" t="s">
        <v>544</v>
      </c>
      <c r="Q266" s="723" t="s">
        <v>545</v>
      </c>
      <c r="R266" s="722" t="s">
        <v>531</v>
      </c>
      <c r="S266" s="870">
        <v>0</v>
      </c>
      <c r="T266" s="870">
        <v>0</v>
      </c>
      <c r="U266" s="870">
        <v>5345020</v>
      </c>
      <c r="V266" s="870">
        <v>0</v>
      </c>
      <c r="W266" s="870">
        <v>0</v>
      </c>
      <c r="X266" s="870">
        <v>0</v>
      </c>
      <c r="AA266" s="870">
        <v>5345020</v>
      </c>
    </row>
    <row r="267" spans="1:27" ht="35.1" customHeight="1">
      <c r="A267" s="866">
        <v>606</v>
      </c>
      <c r="B267" s="699" t="s">
        <v>522</v>
      </c>
      <c r="C267" s="733" t="s">
        <v>610</v>
      </c>
      <c r="D267" s="868" t="s">
        <v>2358</v>
      </c>
      <c r="E267" s="699" t="s">
        <v>524</v>
      </c>
      <c r="F267" s="761" t="s">
        <v>2361</v>
      </c>
      <c r="G267" s="761">
        <v>41518</v>
      </c>
      <c r="H267" s="761" t="s">
        <v>526</v>
      </c>
      <c r="I267" s="761" t="s">
        <v>2360</v>
      </c>
      <c r="J267" s="729">
        <v>41518</v>
      </c>
      <c r="K267" s="869" t="s">
        <v>3315</v>
      </c>
      <c r="L267" s="699" t="s">
        <v>3316</v>
      </c>
      <c r="M267" s="761" t="s">
        <v>3317</v>
      </c>
      <c r="N267" s="722" t="s">
        <v>229</v>
      </c>
      <c r="O267" s="722" t="s">
        <v>50</v>
      </c>
      <c r="P267" s="722" t="s">
        <v>544</v>
      </c>
      <c r="Q267" s="723" t="s">
        <v>545</v>
      </c>
      <c r="R267" s="722" t="s">
        <v>532</v>
      </c>
      <c r="S267" s="870">
        <v>0</v>
      </c>
      <c r="T267" s="870">
        <v>0</v>
      </c>
      <c r="U267" s="870">
        <v>846300</v>
      </c>
      <c r="V267" s="870">
        <v>0</v>
      </c>
      <c r="W267" s="870">
        <v>0</v>
      </c>
      <c r="X267" s="870">
        <v>0</v>
      </c>
      <c r="AA267" s="870">
        <v>846300</v>
      </c>
    </row>
    <row r="268" spans="1:27" ht="35.1" customHeight="1">
      <c r="A268" s="866">
        <v>606</v>
      </c>
      <c r="B268" s="699" t="s">
        <v>522</v>
      </c>
      <c r="C268" s="733" t="s">
        <v>610</v>
      </c>
      <c r="D268" s="868" t="s">
        <v>2358</v>
      </c>
      <c r="E268" s="699" t="s">
        <v>524</v>
      </c>
      <c r="F268" s="761" t="s">
        <v>2361</v>
      </c>
      <c r="G268" s="761">
        <v>41518</v>
      </c>
      <c r="H268" s="761" t="s">
        <v>526</v>
      </c>
      <c r="I268" s="761" t="s">
        <v>2360</v>
      </c>
      <c r="J268" s="729">
        <v>41518</v>
      </c>
      <c r="K268" s="869" t="s">
        <v>528</v>
      </c>
      <c r="L268" s="699" t="s">
        <v>529</v>
      </c>
      <c r="M268" s="761" t="s">
        <v>3312</v>
      </c>
      <c r="N268" s="722" t="s">
        <v>229</v>
      </c>
      <c r="O268" s="722" t="s">
        <v>47</v>
      </c>
      <c r="P268" s="722" t="s">
        <v>546</v>
      </c>
      <c r="Q268" s="723" t="s">
        <v>515</v>
      </c>
      <c r="R268" s="722" t="s">
        <v>531</v>
      </c>
      <c r="S268" s="870">
        <v>238752.03</v>
      </c>
      <c r="T268" s="870">
        <v>238752.03</v>
      </c>
      <c r="U268" s="870">
        <v>0</v>
      </c>
      <c r="V268" s="870">
        <v>0</v>
      </c>
      <c r="W268" s="870">
        <v>0</v>
      </c>
      <c r="X268" s="870">
        <v>0</v>
      </c>
      <c r="AA268" s="870">
        <v>0</v>
      </c>
    </row>
    <row r="269" spans="1:27" ht="35.1" customHeight="1">
      <c r="A269" s="866">
        <v>606</v>
      </c>
      <c r="B269" s="699" t="s">
        <v>522</v>
      </c>
      <c r="C269" s="733" t="s">
        <v>610</v>
      </c>
      <c r="D269" s="868" t="s">
        <v>2358</v>
      </c>
      <c r="E269" s="699" t="s">
        <v>524</v>
      </c>
      <c r="F269" s="761" t="s">
        <v>2361</v>
      </c>
      <c r="G269" s="761">
        <v>41518</v>
      </c>
      <c r="H269" s="761" t="s">
        <v>526</v>
      </c>
      <c r="I269" s="761" t="s">
        <v>2360</v>
      </c>
      <c r="J269" s="729">
        <v>41518</v>
      </c>
      <c r="K269" s="869" t="s">
        <v>528</v>
      </c>
      <c r="L269" s="699" t="s">
        <v>529</v>
      </c>
      <c r="M269" s="761" t="s">
        <v>3312</v>
      </c>
      <c r="N269" s="722" t="s">
        <v>229</v>
      </c>
      <c r="O269" s="722" t="s">
        <v>47</v>
      </c>
      <c r="P269" s="722" t="s">
        <v>546</v>
      </c>
      <c r="Q269" s="723" t="s">
        <v>515</v>
      </c>
      <c r="R269" s="722" t="s">
        <v>532</v>
      </c>
      <c r="S269" s="870">
        <v>64978.97</v>
      </c>
      <c r="T269" s="870">
        <v>64978.97</v>
      </c>
      <c r="U269" s="870">
        <v>0</v>
      </c>
      <c r="V269" s="870">
        <v>0</v>
      </c>
      <c r="W269" s="870">
        <v>0</v>
      </c>
      <c r="X269" s="870">
        <v>0</v>
      </c>
      <c r="AA269" s="870">
        <v>0</v>
      </c>
    </row>
    <row r="270" spans="1:27" ht="35.1" customHeight="1">
      <c r="A270" s="866">
        <v>606</v>
      </c>
      <c r="B270" s="699" t="s">
        <v>522</v>
      </c>
      <c r="C270" s="733" t="s">
        <v>610</v>
      </c>
      <c r="D270" s="868" t="s">
        <v>2358</v>
      </c>
      <c r="E270" s="699" t="s">
        <v>524</v>
      </c>
      <c r="F270" s="761" t="s">
        <v>2359</v>
      </c>
      <c r="G270" s="761">
        <v>41518</v>
      </c>
      <c r="H270" s="761" t="s">
        <v>526</v>
      </c>
      <c r="I270" s="761" t="s">
        <v>2360</v>
      </c>
      <c r="J270" s="729">
        <v>41518</v>
      </c>
      <c r="K270" s="869" t="s">
        <v>3309</v>
      </c>
      <c r="L270" s="699" t="s">
        <v>3310</v>
      </c>
      <c r="M270" s="761" t="s">
        <v>3311</v>
      </c>
      <c r="N270" s="722" t="s">
        <v>229</v>
      </c>
      <c r="O270" s="722" t="s">
        <v>50</v>
      </c>
      <c r="P270" s="722" t="s">
        <v>537</v>
      </c>
      <c r="Q270" s="723" t="s">
        <v>149</v>
      </c>
      <c r="R270" s="722" t="s">
        <v>531</v>
      </c>
      <c r="S270" s="870">
        <v>0</v>
      </c>
      <c r="T270" s="870">
        <v>0</v>
      </c>
      <c r="U270" s="870">
        <v>151085389.71000001</v>
      </c>
      <c r="V270" s="870">
        <v>177710540</v>
      </c>
      <c r="W270" s="870">
        <v>176969320</v>
      </c>
      <c r="X270" s="870">
        <v>176969320</v>
      </c>
      <c r="AA270" s="870">
        <v>151085389.71000001</v>
      </c>
    </row>
    <row r="271" spans="1:27" ht="35.1" customHeight="1">
      <c r="A271" s="866">
        <v>606</v>
      </c>
      <c r="B271" s="699" t="s">
        <v>522</v>
      </c>
      <c r="C271" s="733" t="s">
        <v>610</v>
      </c>
      <c r="D271" s="868" t="s">
        <v>2358</v>
      </c>
      <c r="E271" s="699" t="s">
        <v>524</v>
      </c>
      <c r="F271" s="761" t="s">
        <v>2359</v>
      </c>
      <c r="G271" s="761">
        <v>41518</v>
      </c>
      <c r="H271" s="761" t="s">
        <v>526</v>
      </c>
      <c r="I271" s="761" t="s">
        <v>2360</v>
      </c>
      <c r="J271" s="729">
        <v>41518</v>
      </c>
      <c r="K271" s="869" t="s">
        <v>3309</v>
      </c>
      <c r="L271" s="699" t="s">
        <v>3522</v>
      </c>
      <c r="M271" s="761" t="s">
        <v>3311</v>
      </c>
      <c r="N271" s="722" t="s">
        <v>229</v>
      </c>
      <c r="O271" s="722" t="s">
        <v>50</v>
      </c>
      <c r="P271" s="722" t="s">
        <v>537</v>
      </c>
      <c r="Q271" s="723" t="s">
        <v>149</v>
      </c>
      <c r="R271" s="722" t="s">
        <v>532</v>
      </c>
      <c r="S271" s="870">
        <v>0</v>
      </c>
      <c r="T271" s="870">
        <v>0</v>
      </c>
      <c r="U271" s="870">
        <v>18752151.199999999</v>
      </c>
      <c r="V271" s="870">
        <v>19167620</v>
      </c>
      <c r="W271" s="870">
        <v>18917620</v>
      </c>
      <c r="X271" s="870">
        <v>18917620</v>
      </c>
      <c r="AA271" s="870">
        <v>18752151.199999999</v>
      </c>
    </row>
    <row r="272" spans="1:27" ht="35.1" customHeight="1">
      <c r="A272" s="866">
        <v>606</v>
      </c>
      <c r="B272" s="699" t="s">
        <v>522</v>
      </c>
      <c r="C272" s="733" t="s">
        <v>610</v>
      </c>
      <c r="D272" s="868" t="s">
        <v>2358</v>
      </c>
      <c r="E272" s="699" t="s">
        <v>524</v>
      </c>
      <c r="F272" s="761" t="s">
        <v>2361</v>
      </c>
      <c r="G272" s="761">
        <v>41518</v>
      </c>
      <c r="H272" s="761" t="s">
        <v>526</v>
      </c>
      <c r="I272" s="761" t="s">
        <v>2360</v>
      </c>
      <c r="J272" s="729">
        <v>41518</v>
      </c>
      <c r="K272" s="869" t="s">
        <v>3309</v>
      </c>
      <c r="L272" s="699" t="s">
        <v>3310</v>
      </c>
      <c r="M272" s="761" t="s">
        <v>3311</v>
      </c>
      <c r="N272" s="722" t="s">
        <v>229</v>
      </c>
      <c r="O272" s="722" t="s">
        <v>50</v>
      </c>
      <c r="P272" s="722" t="s">
        <v>546</v>
      </c>
      <c r="Q272" s="723" t="s">
        <v>515</v>
      </c>
      <c r="R272" s="722" t="s">
        <v>531</v>
      </c>
      <c r="S272" s="870">
        <v>0</v>
      </c>
      <c r="T272" s="870">
        <v>0</v>
      </c>
      <c r="U272" s="870">
        <v>185144.4</v>
      </c>
      <c r="V272" s="870">
        <v>0</v>
      </c>
      <c r="W272" s="870">
        <v>0</v>
      </c>
      <c r="X272" s="870">
        <v>0</v>
      </c>
      <c r="AA272" s="870">
        <v>185144.4</v>
      </c>
    </row>
    <row r="273" spans="1:27" ht="35.1" customHeight="1">
      <c r="A273" s="866">
        <v>606</v>
      </c>
      <c r="B273" s="699" t="s">
        <v>522</v>
      </c>
      <c r="C273" s="733" t="s">
        <v>610</v>
      </c>
      <c r="D273" s="868" t="s">
        <v>2358</v>
      </c>
      <c r="E273" s="699" t="s">
        <v>524</v>
      </c>
      <c r="F273" s="761" t="s">
        <v>2361</v>
      </c>
      <c r="G273" s="761">
        <v>41518</v>
      </c>
      <c r="H273" s="761" t="s">
        <v>526</v>
      </c>
      <c r="I273" s="761" t="s">
        <v>2360</v>
      </c>
      <c r="J273" s="729">
        <v>41518</v>
      </c>
      <c r="K273" s="869" t="s">
        <v>3309</v>
      </c>
      <c r="L273" s="699" t="s">
        <v>3310</v>
      </c>
      <c r="M273" s="761" t="s">
        <v>3311</v>
      </c>
      <c r="N273" s="722" t="s">
        <v>229</v>
      </c>
      <c r="O273" s="722" t="s">
        <v>50</v>
      </c>
      <c r="P273" s="722" t="s">
        <v>546</v>
      </c>
      <c r="Q273" s="723" t="s">
        <v>515</v>
      </c>
      <c r="R273" s="722" t="s">
        <v>532</v>
      </c>
      <c r="S273" s="870">
        <v>0</v>
      </c>
      <c r="T273" s="870">
        <v>0</v>
      </c>
      <c r="U273" s="870">
        <v>30466.799999999999</v>
      </c>
      <c r="V273" s="870">
        <v>0</v>
      </c>
      <c r="W273" s="870">
        <v>0</v>
      </c>
      <c r="X273" s="870">
        <v>0</v>
      </c>
      <c r="AA273" s="870">
        <v>30466.799999999999</v>
      </c>
    </row>
    <row r="274" spans="1:27" ht="35.1" customHeight="1">
      <c r="A274" s="866">
        <v>606</v>
      </c>
      <c r="B274" s="699" t="s">
        <v>522</v>
      </c>
      <c r="C274" s="733" t="s">
        <v>610</v>
      </c>
      <c r="D274" s="868" t="s">
        <v>2358</v>
      </c>
      <c r="E274" s="699" t="s">
        <v>524</v>
      </c>
      <c r="F274" s="761" t="s">
        <v>2359</v>
      </c>
      <c r="G274" s="761">
        <v>41518</v>
      </c>
      <c r="H274" s="761" t="s">
        <v>526</v>
      </c>
      <c r="I274" s="761" t="s">
        <v>2360</v>
      </c>
      <c r="J274" s="729">
        <v>41518</v>
      </c>
      <c r="K274" s="869" t="s">
        <v>3309</v>
      </c>
      <c r="L274" s="699" t="s">
        <v>3310</v>
      </c>
      <c r="M274" s="761" t="s">
        <v>3311</v>
      </c>
      <c r="N274" s="722" t="s">
        <v>229</v>
      </c>
      <c r="O274" s="722" t="s">
        <v>229</v>
      </c>
      <c r="P274" s="722" t="s">
        <v>547</v>
      </c>
      <c r="Q274" s="723" t="s">
        <v>149</v>
      </c>
      <c r="R274" s="722" t="s">
        <v>532</v>
      </c>
      <c r="S274" s="870">
        <v>6999000</v>
      </c>
      <c r="T274" s="870">
        <v>6973650</v>
      </c>
      <c r="U274" s="870">
        <v>6986650</v>
      </c>
      <c r="V274" s="870">
        <f>7009240+56240</f>
        <v>7065480</v>
      </c>
      <c r="W274" s="870">
        <f>7009240+56240</f>
        <v>7065480</v>
      </c>
      <c r="X274" s="870">
        <f>7009240+56240</f>
        <v>7065480</v>
      </c>
      <c r="AA274" s="870">
        <v>6986650</v>
      </c>
    </row>
    <row r="275" spans="1:27" ht="35.1" customHeight="1">
      <c r="A275" s="866">
        <v>606</v>
      </c>
      <c r="B275" s="699" t="s">
        <v>522</v>
      </c>
      <c r="C275" s="733" t="s">
        <v>610</v>
      </c>
      <c r="D275" s="868" t="s">
        <v>2358</v>
      </c>
      <c r="E275" s="699" t="s">
        <v>524</v>
      </c>
      <c r="F275" s="761" t="s">
        <v>2361</v>
      </c>
      <c r="G275" s="761">
        <v>41518</v>
      </c>
      <c r="H275" s="761" t="s">
        <v>526</v>
      </c>
      <c r="I275" s="761" t="s">
        <v>2360</v>
      </c>
      <c r="J275" s="729">
        <v>41518</v>
      </c>
      <c r="K275" s="869" t="s">
        <v>3309</v>
      </c>
      <c r="L275" s="699" t="s">
        <v>3310</v>
      </c>
      <c r="M275" s="761" t="s">
        <v>3311</v>
      </c>
      <c r="N275" s="722" t="s">
        <v>229</v>
      </c>
      <c r="O275" s="722" t="s">
        <v>229</v>
      </c>
      <c r="P275" s="722" t="s">
        <v>3318</v>
      </c>
      <c r="Q275" s="723" t="s">
        <v>515</v>
      </c>
      <c r="R275" s="722" t="s">
        <v>532</v>
      </c>
      <c r="S275" s="870">
        <v>0</v>
      </c>
      <c r="T275" s="870">
        <v>0</v>
      </c>
      <c r="U275" s="870">
        <v>28123.200000000001</v>
      </c>
      <c r="V275" s="870">
        <v>0</v>
      </c>
      <c r="W275" s="870">
        <v>0</v>
      </c>
      <c r="X275" s="870">
        <v>0</v>
      </c>
      <c r="AA275" s="870">
        <v>28123.200000000001</v>
      </c>
    </row>
    <row r="276" spans="1:27" ht="35.1" customHeight="1">
      <c r="A276" s="866">
        <v>606</v>
      </c>
      <c r="B276" s="699" t="s">
        <v>522</v>
      </c>
      <c r="C276" s="733" t="s">
        <v>610</v>
      </c>
      <c r="D276" s="868" t="s">
        <v>2358</v>
      </c>
      <c r="E276" s="699" t="s">
        <v>524</v>
      </c>
      <c r="F276" s="761" t="s">
        <v>2359</v>
      </c>
      <c r="G276" s="761">
        <v>41518</v>
      </c>
      <c r="H276" s="761" t="s">
        <v>526</v>
      </c>
      <c r="I276" s="761" t="s">
        <v>2360</v>
      </c>
      <c r="J276" s="729">
        <v>41518</v>
      </c>
      <c r="K276" s="869" t="s">
        <v>3309</v>
      </c>
      <c r="L276" s="699" t="s">
        <v>3310</v>
      </c>
      <c r="M276" s="761" t="s">
        <v>3311</v>
      </c>
      <c r="N276" s="722" t="s">
        <v>229</v>
      </c>
      <c r="O276" s="722" t="s">
        <v>548</v>
      </c>
      <c r="P276" s="722" t="s">
        <v>537</v>
      </c>
      <c r="Q276" s="723" t="s">
        <v>149</v>
      </c>
      <c r="R276" s="722" t="s">
        <v>531</v>
      </c>
      <c r="S276" s="870">
        <v>6758800</v>
      </c>
      <c r="T276" s="870">
        <v>6675909.5999999996</v>
      </c>
      <c r="U276" s="870">
        <v>7888839.9199999999</v>
      </c>
      <c r="V276" s="870">
        <v>0</v>
      </c>
      <c r="W276" s="870">
        <v>0</v>
      </c>
      <c r="X276" s="870">
        <v>0</v>
      </c>
      <c r="AA276" s="870">
        <v>7888839.9199999999</v>
      </c>
    </row>
    <row r="277" spans="1:27" ht="35.1" customHeight="1">
      <c r="A277" s="866">
        <v>606</v>
      </c>
      <c r="B277" s="699" t="s">
        <v>522</v>
      </c>
      <c r="C277" s="733" t="s">
        <v>610</v>
      </c>
      <c r="D277" s="868" t="s">
        <v>2358</v>
      </c>
      <c r="E277" s="699" t="s">
        <v>524</v>
      </c>
      <c r="F277" s="761" t="s">
        <v>2361</v>
      </c>
      <c r="G277" s="761">
        <v>41518</v>
      </c>
      <c r="H277" s="761" t="s">
        <v>526</v>
      </c>
      <c r="I277" s="761" t="s">
        <v>2360</v>
      </c>
      <c r="J277" s="729">
        <v>41518</v>
      </c>
      <c r="K277" s="869" t="s">
        <v>3319</v>
      </c>
      <c r="L277" s="699" t="s">
        <v>3320</v>
      </c>
      <c r="M277" s="761" t="s">
        <v>3321</v>
      </c>
      <c r="N277" s="722" t="s">
        <v>229</v>
      </c>
      <c r="O277" s="722" t="s">
        <v>548</v>
      </c>
      <c r="P277" s="722" t="s">
        <v>544</v>
      </c>
      <c r="Q277" s="723" t="s">
        <v>545</v>
      </c>
      <c r="R277" s="722" t="s">
        <v>531</v>
      </c>
      <c r="S277" s="870">
        <v>195300</v>
      </c>
      <c r="T277" s="870">
        <v>195300</v>
      </c>
      <c r="U277" s="870">
        <v>179680</v>
      </c>
      <c r="V277" s="870">
        <v>0</v>
      </c>
      <c r="W277" s="870">
        <v>0</v>
      </c>
      <c r="X277" s="870">
        <v>0</v>
      </c>
      <c r="AA277" s="870">
        <v>179680</v>
      </c>
    </row>
    <row r="278" spans="1:27" ht="35.1" customHeight="1">
      <c r="A278" s="866">
        <v>606</v>
      </c>
      <c r="B278" s="699" t="s">
        <v>522</v>
      </c>
      <c r="C278" s="733" t="s">
        <v>610</v>
      </c>
      <c r="D278" s="868" t="s">
        <v>2358</v>
      </c>
      <c r="E278" s="699" t="s">
        <v>524</v>
      </c>
      <c r="F278" s="761" t="s">
        <v>2361</v>
      </c>
      <c r="G278" s="761">
        <v>41518</v>
      </c>
      <c r="H278" s="761" t="s">
        <v>526</v>
      </c>
      <c r="I278" s="761" t="s">
        <v>2360</v>
      </c>
      <c r="J278" s="729">
        <v>41518</v>
      </c>
      <c r="K278" s="869" t="s">
        <v>3309</v>
      </c>
      <c r="L278" s="699" t="s">
        <v>3310</v>
      </c>
      <c r="M278" s="761" t="s">
        <v>3311</v>
      </c>
      <c r="N278" s="722" t="s">
        <v>229</v>
      </c>
      <c r="O278" s="722" t="s">
        <v>548</v>
      </c>
      <c r="P278" s="722" t="s">
        <v>546</v>
      </c>
      <c r="Q278" s="723" t="s">
        <v>515</v>
      </c>
      <c r="R278" s="722" t="s">
        <v>531</v>
      </c>
      <c r="S278" s="870">
        <v>30373</v>
      </c>
      <c r="T278" s="870">
        <v>30373</v>
      </c>
      <c r="U278" s="870">
        <v>23436</v>
      </c>
      <c r="V278" s="870">
        <v>0</v>
      </c>
      <c r="W278" s="870">
        <v>0</v>
      </c>
      <c r="X278" s="870">
        <v>0</v>
      </c>
      <c r="AA278" s="870">
        <v>23436</v>
      </c>
    </row>
    <row r="279" spans="1:27" ht="35.1" customHeight="1">
      <c r="A279" s="866">
        <v>606</v>
      </c>
      <c r="B279" s="699" t="s">
        <v>522</v>
      </c>
      <c r="C279" s="733" t="s">
        <v>610</v>
      </c>
      <c r="D279" s="868" t="s">
        <v>2358</v>
      </c>
      <c r="E279" s="699" t="s">
        <v>524</v>
      </c>
      <c r="F279" s="761" t="s">
        <v>2359</v>
      </c>
      <c r="G279" s="761">
        <v>41518</v>
      </c>
      <c r="H279" s="761" t="s">
        <v>526</v>
      </c>
      <c r="I279" s="761" t="s">
        <v>2360</v>
      </c>
      <c r="J279" s="729">
        <v>41518</v>
      </c>
      <c r="K279" s="869" t="s">
        <v>3309</v>
      </c>
      <c r="L279" s="699" t="s">
        <v>3310</v>
      </c>
      <c r="M279" s="761" t="s">
        <v>3311</v>
      </c>
      <c r="N279" s="722" t="s">
        <v>229</v>
      </c>
      <c r="O279" s="722" t="s">
        <v>548</v>
      </c>
      <c r="P279" s="722" t="s">
        <v>549</v>
      </c>
      <c r="Q279" s="723" t="s">
        <v>149</v>
      </c>
      <c r="R279" s="722" t="s">
        <v>531</v>
      </c>
      <c r="S279" s="870">
        <v>6888849</v>
      </c>
      <c r="T279" s="870">
        <v>6876499</v>
      </c>
      <c r="U279" s="870">
        <v>6945850</v>
      </c>
      <c r="V279" s="870">
        <f>6945850+4680</f>
        <v>6950530</v>
      </c>
      <c r="W279" s="870">
        <f>6945850+4680</f>
        <v>6950530</v>
      </c>
      <c r="X279" s="870">
        <f>6945850+4680</f>
        <v>6950530</v>
      </c>
      <c r="AA279" s="870">
        <v>6945850</v>
      </c>
    </row>
    <row r="280" spans="1:27" ht="35.1" customHeight="1">
      <c r="A280" s="866">
        <v>606</v>
      </c>
      <c r="B280" s="699" t="s">
        <v>522</v>
      </c>
      <c r="C280" s="733" t="s">
        <v>610</v>
      </c>
      <c r="D280" s="868" t="s">
        <v>2358</v>
      </c>
      <c r="E280" s="699" t="s">
        <v>524</v>
      </c>
      <c r="F280" s="761" t="s">
        <v>2361</v>
      </c>
      <c r="G280" s="761">
        <v>41518</v>
      </c>
      <c r="H280" s="761" t="s">
        <v>526</v>
      </c>
      <c r="I280" s="761" t="s">
        <v>2360</v>
      </c>
      <c r="J280" s="729">
        <v>41518</v>
      </c>
      <c r="K280" s="869" t="s">
        <v>3309</v>
      </c>
      <c r="L280" s="699" t="s">
        <v>3310</v>
      </c>
      <c r="M280" s="761" t="s">
        <v>3311</v>
      </c>
      <c r="N280" s="722" t="s">
        <v>229</v>
      </c>
      <c r="O280" s="722" t="s">
        <v>548</v>
      </c>
      <c r="P280" s="722" t="s">
        <v>3322</v>
      </c>
      <c r="Q280" s="723" t="s">
        <v>515</v>
      </c>
      <c r="R280" s="722" t="s">
        <v>531</v>
      </c>
      <c r="S280" s="870">
        <v>10124</v>
      </c>
      <c r="T280" s="870">
        <v>10124</v>
      </c>
      <c r="U280" s="870">
        <v>2343.6</v>
      </c>
      <c r="V280" s="870">
        <v>0</v>
      </c>
      <c r="W280" s="870">
        <v>0</v>
      </c>
      <c r="X280" s="870">
        <v>0</v>
      </c>
      <c r="AA280" s="870">
        <v>2343.6</v>
      </c>
    </row>
    <row r="281" spans="1:27" ht="35.1" customHeight="1">
      <c r="A281" s="866">
        <v>606</v>
      </c>
      <c r="B281" s="699" t="s">
        <v>522</v>
      </c>
      <c r="C281" s="733" t="s">
        <v>610</v>
      </c>
      <c r="D281" s="868" t="s">
        <v>2358</v>
      </c>
      <c r="E281" s="699" t="s">
        <v>524</v>
      </c>
      <c r="F281" s="761" t="s">
        <v>2362</v>
      </c>
      <c r="G281" s="761">
        <v>41518</v>
      </c>
      <c r="H281" s="761" t="s">
        <v>526</v>
      </c>
      <c r="I281" s="761" t="s">
        <v>2360</v>
      </c>
      <c r="J281" s="729">
        <v>41518</v>
      </c>
      <c r="K281" s="869" t="s">
        <v>3309</v>
      </c>
      <c r="L281" s="699" t="s">
        <v>3323</v>
      </c>
      <c r="M281" s="761" t="s">
        <v>3311</v>
      </c>
      <c r="N281" s="722" t="s">
        <v>229</v>
      </c>
      <c r="O281" s="722" t="s">
        <v>46</v>
      </c>
      <c r="P281" s="722" t="s">
        <v>530</v>
      </c>
      <c r="Q281" s="723" t="s">
        <v>149</v>
      </c>
      <c r="R281" s="722" t="s">
        <v>554</v>
      </c>
      <c r="S281" s="870">
        <v>3494834</v>
      </c>
      <c r="T281" s="870">
        <v>3494834</v>
      </c>
      <c r="U281" s="870">
        <v>3233268</v>
      </c>
      <c r="V281" s="870">
        <v>3361600</v>
      </c>
      <c r="W281" s="870">
        <v>3361600</v>
      </c>
      <c r="X281" s="870">
        <v>3361600</v>
      </c>
      <c r="AA281" s="870">
        <v>3233268</v>
      </c>
    </row>
    <row r="282" spans="1:27" ht="35.1" customHeight="1">
      <c r="A282" s="866">
        <v>606</v>
      </c>
      <c r="B282" s="699" t="s">
        <v>522</v>
      </c>
      <c r="C282" s="733" t="s">
        <v>610</v>
      </c>
      <c r="D282" s="868" t="s">
        <v>2358</v>
      </c>
      <c r="E282" s="699" t="s">
        <v>524</v>
      </c>
      <c r="F282" s="761" t="s">
        <v>2362</v>
      </c>
      <c r="G282" s="761">
        <v>41518</v>
      </c>
      <c r="H282" s="761" t="s">
        <v>526</v>
      </c>
      <c r="I282" s="761" t="s">
        <v>2360</v>
      </c>
      <c r="J282" s="729">
        <v>41518</v>
      </c>
      <c r="K282" s="869" t="s">
        <v>3309</v>
      </c>
      <c r="L282" s="699" t="s">
        <v>3323</v>
      </c>
      <c r="M282" s="761" t="s">
        <v>3311</v>
      </c>
      <c r="N282" s="722" t="s">
        <v>229</v>
      </c>
      <c r="O282" s="722" t="s">
        <v>46</v>
      </c>
      <c r="P282" s="722" t="s">
        <v>530</v>
      </c>
      <c r="Q282" s="723" t="s">
        <v>149</v>
      </c>
      <c r="R282" s="722" t="s">
        <v>555</v>
      </c>
      <c r="S282" s="870">
        <v>150000</v>
      </c>
      <c r="T282" s="870">
        <v>150000</v>
      </c>
      <c r="U282" s="870">
        <v>326540</v>
      </c>
      <c r="V282" s="870">
        <v>0</v>
      </c>
      <c r="W282" s="870">
        <v>0</v>
      </c>
      <c r="X282" s="870">
        <v>0</v>
      </c>
      <c r="AA282" s="870">
        <v>326540</v>
      </c>
    </row>
    <row r="283" spans="1:27" ht="35.1" customHeight="1">
      <c r="A283" s="866">
        <v>606</v>
      </c>
      <c r="B283" s="699" t="s">
        <v>522</v>
      </c>
      <c r="C283" s="733" t="s">
        <v>610</v>
      </c>
      <c r="D283" s="868" t="s">
        <v>2358</v>
      </c>
      <c r="E283" s="699" t="s">
        <v>524</v>
      </c>
      <c r="F283" s="761" t="s">
        <v>2362</v>
      </c>
      <c r="G283" s="761">
        <v>41518</v>
      </c>
      <c r="H283" s="761" t="s">
        <v>526</v>
      </c>
      <c r="I283" s="761" t="s">
        <v>2360</v>
      </c>
      <c r="J283" s="729">
        <v>41518</v>
      </c>
      <c r="K283" s="869" t="s">
        <v>3309</v>
      </c>
      <c r="L283" s="699" t="s">
        <v>3323</v>
      </c>
      <c r="M283" s="761" t="s">
        <v>3311</v>
      </c>
      <c r="N283" s="722" t="s">
        <v>229</v>
      </c>
      <c r="O283" s="722" t="s">
        <v>46</v>
      </c>
      <c r="P283" s="722" t="s">
        <v>556</v>
      </c>
      <c r="Q283" s="723" t="s">
        <v>149</v>
      </c>
      <c r="R283" s="722" t="s">
        <v>554</v>
      </c>
      <c r="S283" s="870">
        <v>33134822.600000001</v>
      </c>
      <c r="T283" s="870">
        <v>33134822.600000001</v>
      </c>
      <c r="U283" s="870">
        <v>38426120.829999998</v>
      </c>
      <c r="V283" s="870">
        <v>31723690</v>
      </c>
      <c r="W283" s="870">
        <v>13530660</v>
      </c>
      <c r="X283" s="870">
        <v>13530660</v>
      </c>
      <c r="AA283" s="870">
        <v>38426120.829999998</v>
      </c>
    </row>
    <row r="284" spans="1:27" ht="35.1" customHeight="1">
      <c r="A284" s="866">
        <v>606</v>
      </c>
      <c r="B284" s="699" t="s">
        <v>522</v>
      </c>
      <c r="C284" s="733" t="s">
        <v>610</v>
      </c>
      <c r="D284" s="868" t="s">
        <v>2358</v>
      </c>
      <c r="E284" s="699" t="s">
        <v>524</v>
      </c>
      <c r="F284" s="761" t="s">
        <v>2363</v>
      </c>
      <c r="G284" s="761">
        <v>41518</v>
      </c>
      <c r="H284" s="761" t="s">
        <v>526</v>
      </c>
      <c r="I284" s="761" t="s">
        <v>2360</v>
      </c>
      <c r="J284" s="729">
        <v>41518</v>
      </c>
      <c r="K284" s="869" t="s">
        <v>3309</v>
      </c>
      <c r="L284" s="699" t="s">
        <v>3323</v>
      </c>
      <c r="M284" s="761" t="s">
        <v>3311</v>
      </c>
      <c r="N284" s="722" t="s">
        <v>229</v>
      </c>
      <c r="O284" s="722" t="s">
        <v>46</v>
      </c>
      <c r="P284" s="722" t="s">
        <v>558</v>
      </c>
      <c r="Q284" s="723" t="s">
        <v>559</v>
      </c>
      <c r="R284" s="722" t="s">
        <v>554</v>
      </c>
      <c r="S284" s="870">
        <v>1067114.8999999999</v>
      </c>
      <c r="T284" s="870">
        <v>1067114.8999999999</v>
      </c>
      <c r="U284" s="870">
        <v>449529.25</v>
      </c>
      <c r="V284" s="870">
        <v>0</v>
      </c>
      <c r="W284" s="870">
        <v>0</v>
      </c>
      <c r="X284" s="870">
        <v>0</v>
      </c>
      <c r="AA284" s="870">
        <v>449529.25</v>
      </c>
    </row>
    <row r="285" spans="1:27" ht="35.1" customHeight="1">
      <c r="A285" s="866">
        <v>606</v>
      </c>
      <c r="B285" s="699" t="s">
        <v>522</v>
      </c>
      <c r="C285" s="733" t="s">
        <v>610</v>
      </c>
      <c r="D285" s="868" t="s">
        <v>2358</v>
      </c>
      <c r="E285" s="699" t="s">
        <v>524</v>
      </c>
      <c r="F285" s="761" t="s">
        <v>2363</v>
      </c>
      <c r="G285" s="761">
        <v>41518</v>
      </c>
      <c r="H285" s="761" t="s">
        <v>526</v>
      </c>
      <c r="I285" s="761" t="s">
        <v>2360</v>
      </c>
      <c r="J285" s="729">
        <v>41518</v>
      </c>
      <c r="K285" s="869" t="s">
        <v>3309</v>
      </c>
      <c r="L285" s="699" t="s">
        <v>3323</v>
      </c>
      <c r="M285" s="761" t="s">
        <v>3311</v>
      </c>
      <c r="N285" s="722" t="s">
        <v>229</v>
      </c>
      <c r="O285" s="722" t="s">
        <v>46</v>
      </c>
      <c r="P285" s="722" t="s">
        <v>560</v>
      </c>
      <c r="Q285" s="723" t="s">
        <v>561</v>
      </c>
      <c r="R285" s="722" t="s">
        <v>554</v>
      </c>
      <c r="S285" s="870">
        <v>218565.7</v>
      </c>
      <c r="T285" s="870">
        <v>218565.7</v>
      </c>
      <c r="U285" s="870">
        <v>1050206.75</v>
      </c>
      <c r="V285" s="870">
        <v>0</v>
      </c>
      <c r="W285" s="870">
        <v>0</v>
      </c>
      <c r="X285" s="870">
        <v>0</v>
      </c>
      <c r="AA285" s="870">
        <v>1050206.75</v>
      </c>
    </row>
    <row r="286" spans="1:27" ht="35.1" customHeight="1">
      <c r="A286" s="866">
        <v>606</v>
      </c>
      <c r="B286" s="699" t="s">
        <v>522</v>
      </c>
      <c r="C286" s="733" t="s">
        <v>610</v>
      </c>
      <c r="D286" s="868" t="s">
        <v>2358</v>
      </c>
      <c r="E286" s="699" t="s">
        <v>524</v>
      </c>
      <c r="F286" s="761" t="s">
        <v>2363</v>
      </c>
      <c r="G286" s="761">
        <v>41518</v>
      </c>
      <c r="H286" s="761" t="s">
        <v>526</v>
      </c>
      <c r="I286" s="761" t="s">
        <v>2360</v>
      </c>
      <c r="J286" s="729">
        <v>41518</v>
      </c>
      <c r="K286" s="869" t="s">
        <v>3324</v>
      </c>
      <c r="L286" s="699" t="s">
        <v>3325</v>
      </c>
      <c r="M286" s="761">
        <v>42950</v>
      </c>
      <c r="N286" s="722" t="s">
        <v>229</v>
      </c>
      <c r="O286" s="722" t="s">
        <v>50</v>
      </c>
      <c r="P286" s="722" t="s">
        <v>560</v>
      </c>
      <c r="Q286" s="723" t="s">
        <v>561</v>
      </c>
      <c r="R286" s="722" t="s">
        <v>554</v>
      </c>
      <c r="S286" s="870">
        <v>0</v>
      </c>
      <c r="T286" s="870">
        <v>0</v>
      </c>
      <c r="U286" s="870">
        <v>0</v>
      </c>
      <c r="V286" s="870">
        <v>250000</v>
      </c>
      <c r="W286" s="870">
        <v>0</v>
      </c>
      <c r="X286" s="870">
        <v>0</v>
      </c>
      <c r="AA286" s="870">
        <v>0</v>
      </c>
    </row>
    <row r="287" spans="1:27" ht="35.1" customHeight="1">
      <c r="A287" s="866">
        <v>606</v>
      </c>
      <c r="B287" s="699" t="s">
        <v>522</v>
      </c>
      <c r="C287" s="733" t="s">
        <v>610</v>
      </c>
      <c r="D287" s="868" t="s">
        <v>2358</v>
      </c>
      <c r="E287" s="699" t="s">
        <v>589</v>
      </c>
      <c r="F287" s="761" t="s">
        <v>2364</v>
      </c>
      <c r="G287" s="761" t="s">
        <v>2365</v>
      </c>
      <c r="H287" s="761" t="s">
        <v>565</v>
      </c>
      <c r="I287" s="761" t="s">
        <v>2366</v>
      </c>
      <c r="J287" s="761" t="s">
        <v>594</v>
      </c>
      <c r="K287" s="869" t="s">
        <v>3326</v>
      </c>
      <c r="L287" s="699" t="s">
        <v>3327</v>
      </c>
      <c r="M287" s="761" t="s">
        <v>3328</v>
      </c>
      <c r="N287" s="722" t="s">
        <v>229</v>
      </c>
      <c r="O287" s="722" t="s">
        <v>46</v>
      </c>
      <c r="P287" s="722" t="s">
        <v>571</v>
      </c>
      <c r="Q287" s="723" t="s">
        <v>572</v>
      </c>
      <c r="R287" s="722" t="s">
        <v>554</v>
      </c>
      <c r="S287" s="870">
        <v>4259250</v>
      </c>
      <c r="T287" s="870">
        <v>4241750</v>
      </c>
      <c r="U287" s="870">
        <v>4142570</v>
      </c>
      <c r="V287" s="870">
        <v>3744140</v>
      </c>
      <c r="W287" s="870">
        <v>3744140</v>
      </c>
      <c r="X287" s="870">
        <v>3744140</v>
      </c>
      <c r="AA287" s="870">
        <v>4142570</v>
      </c>
    </row>
    <row r="288" spans="1:27" ht="35.1" customHeight="1">
      <c r="A288" s="866">
        <v>606</v>
      </c>
      <c r="B288" s="699" t="s">
        <v>522</v>
      </c>
      <c r="C288" s="733" t="s">
        <v>610</v>
      </c>
      <c r="D288" s="868" t="s">
        <v>2358</v>
      </c>
      <c r="E288" s="699" t="s">
        <v>589</v>
      </c>
      <c r="F288" s="761" t="s">
        <v>2364</v>
      </c>
      <c r="G288" s="761" t="s">
        <v>2365</v>
      </c>
      <c r="H288" s="761" t="s">
        <v>565</v>
      </c>
      <c r="I288" s="761" t="s">
        <v>2366</v>
      </c>
      <c r="J288" s="761" t="s">
        <v>594</v>
      </c>
      <c r="K288" s="869" t="s">
        <v>3326</v>
      </c>
      <c r="L288" s="699" t="s">
        <v>3327</v>
      </c>
      <c r="M288" s="761" t="s">
        <v>3328</v>
      </c>
      <c r="N288" s="722" t="s">
        <v>229</v>
      </c>
      <c r="O288" s="722" t="s">
        <v>46</v>
      </c>
      <c r="P288" s="722" t="s">
        <v>571</v>
      </c>
      <c r="Q288" s="723" t="s">
        <v>572</v>
      </c>
      <c r="R288" s="722" t="s">
        <v>555</v>
      </c>
      <c r="S288" s="870">
        <v>116000</v>
      </c>
      <c r="T288" s="870">
        <v>116000</v>
      </c>
      <c r="U288" s="870">
        <v>117000</v>
      </c>
      <c r="V288" s="870">
        <v>98500</v>
      </c>
      <c r="W288" s="870">
        <v>98500</v>
      </c>
      <c r="X288" s="870">
        <v>98500</v>
      </c>
      <c r="AA288" s="870">
        <v>117000</v>
      </c>
    </row>
    <row r="289" spans="1:27" ht="35.1" customHeight="1">
      <c r="A289" s="866">
        <v>606</v>
      </c>
      <c r="B289" s="699" t="s">
        <v>522</v>
      </c>
      <c r="C289" s="733" t="s">
        <v>610</v>
      </c>
      <c r="D289" s="868" t="s">
        <v>2358</v>
      </c>
      <c r="E289" s="828" t="s">
        <v>2367</v>
      </c>
      <c r="F289" s="761" t="s">
        <v>2368</v>
      </c>
      <c r="G289" s="761" t="s">
        <v>2369</v>
      </c>
      <c r="H289" s="761" t="s">
        <v>576</v>
      </c>
      <c r="I289" s="761" t="s">
        <v>2370</v>
      </c>
      <c r="J289" s="761" t="s">
        <v>578</v>
      </c>
      <c r="K289" s="869" t="s">
        <v>3309</v>
      </c>
      <c r="L289" s="699" t="s">
        <v>3329</v>
      </c>
      <c r="M289" s="761" t="s">
        <v>3330</v>
      </c>
      <c r="N289" s="722" t="s">
        <v>229</v>
      </c>
      <c r="O289" s="722" t="s">
        <v>46</v>
      </c>
      <c r="P289" s="722" t="s">
        <v>579</v>
      </c>
      <c r="Q289" s="723" t="s">
        <v>580</v>
      </c>
      <c r="R289" s="722" t="s">
        <v>554</v>
      </c>
      <c r="S289" s="870">
        <v>2423249.64</v>
      </c>
      <c r="T289" s="870">
        <v>2423249.64</v>
      </c>
      <c r="U289" s="870">
        <v>0</v>
      </c>
      <c r="V289" s="870">
        <v>2538870</v>
      </c>
      <c r="W289" s="870">
        <v>2538870</v>
      </c>
      <c r="X289" s="870">
        <v>2538870</v>
      </c>
      <c r="AA289" s="870">
        <v>0</v>
      </c>
    </row>
    <row r="290" spans="1:27" ht="35.1" customHeight="1">
      <c r="A290" s="866">
        <v>606</v>
      </c>
      <c r="B290" s="699" t="s">
        <v>522</v>
      </c>
      <c r="C290" s="733" t="s">
        <v>610</v>
      </c>
      <c r="D290" s="868" t="s">
        <v>2358</v>
      </c>
      <c r="E290" s="828" t="s">
        <v>2367</v>
      </c>
      <c r="F290" s="761" t="s">
        <v>2368</v>
      </c>
      <c r="G290" s="761" t="s">
        <v>2369</v>
      </c>
      <c r="H290" s="761" t="s">
        <v>576</v>
      </c>
      <c r="I290" s="761" t="s">
        <v>2370</v>
      </c>
      <c r="J290" s="761" t="s">
        <v>578</v>
      </c>
      <c r="K290" s="869" t="s">
        <v>3324</v>
      </c>
      <c r="L290" s="699" t="s">
        <v>3331</v>
      </c>
      <c r="M290" s="761">
        <v>42950</v>
      </c>
      <c r="N290" s="722" t="s">
        <v>229</v>
      </c>
      <c r="O290" s="722" t="s">
        <v>47</v>
      </c>
      <c r="P290" s="722" t="s">
        <v>579</v>
      </c>
      <c r="Q290" s="723" t="s">
        <v>580</v>
      </c>
      <c r="R290" s="722" t="s">
        <v>554</v>
      </c>
      <c r="S290" s="870">
        <v>0</v>
      </c>
      <c r="T290" s="870">
        <v>0</v>
      </c>
      <c r="U290" s="870">
        <v>0</v>
      </c>
      <c r="V290" s="870">
        <v>2538870</v>
      </c>
      <c r="W290" s="870">
        <v>2538870</v>
      </c>
      <c r="X290" s="870">
        <v>2538870</v>
      </c>
      <c r="AA290" s="870">
        <v>0</v>
      </c>
    </row>
    <row r="291" spans="1:27" ht="35.1" customHeight="1">
      <c r="A291" s="866">
        <v>606</v>
      </c>
      <c r="B291" s="699" t="s">
        <v>522</v>
      </c>
      <c r="C291" s="733" t="s">
        <v>610</v>
      </c>
      <c r="D291" s="868" t="s">
        <v>2358</v>
      </c>
      <c r="E291" s="699" t="s">
        <v>524</v>
      </c>
      <c r="F291" s="761" t="s">
        <v>2359</v>
      </c>
      <c r="G291" s="761">
        <v>41518</v>
      </c>
      <c r="H291" s="761" t="s">
        <v>526</v>
      </c>
      <c r="I291" s="761" t="s">
        <v>2360</v>
      </c>
      <c r="J291" s="729">
        <v>41518</v>
      </c>
      <c r="K291" s="869" t="s">
        <v>3309</v>
      </c>
      <c r="L291" s="699" t="s">
        <v>3329</v>
      </c>
      <c r="M291" s="761" t="s">
        <v>3311</v>
      </c>
      <c r="N291" s="722" t="s">
        <v>229</v>
      </c>
      <c r="O291" s="722" t="s">
        <v>47</v>
      </c>
      <c r="P291" s="722" t="s">
        <v>535</v>
      </c>
      <c r="Q291" s="723" t="s">
        <v>149</v>
      </c>
      <c r="R291" s="722" t="s">
        <v>554</v>
      </c>
      <c r="S291" s="870">
        <v>3346700</v>
      </c>
      <c r="T291" s="870">
        <v>3346700</v>
      </c>
      <c r="U291" s="870">
        <v>3449790</v>
      </c>
      <c r="V291" s="870">
        <v>3997750</v>
      </c>
      <c r="W291" s="870">
        <v>3997750</v>
      </c>
      <c r="X291" s="870">
        <v>3997750</v>
      </c>
      <c r="AA291" s="870">
        <v>3449790</v>
      </c>
    </row>
    <row r="292" spans="1:27" ht="35.1" customHeight="1">
      <c r="A292" s="866">
        <v>606</v>
      </c>
      <c r="B292" s="699" t="s">
        <v>522</v>
      </c>
      <c r="C292" s="733" t="s">
        <v>610</v>
      </c>
      <c r="D292" s="868" t="s">
        <v>2358</v>
      </c>
      <c r="E292" s="699" t="s">
        <v>524</v>
      </c>
      <c r="F292" s="761" t="s">
        <v>2359</v>
      </c>
      <c r="G292" s="761">
        <v>41518</v>
      </c>
      <c r="H292" s="761" t="s">
        <v>526</v>
      </c>
      <c r="I292" s="761" t="s">
        <v>2360</v>
      </c>
      <c r="J292" s="729">
        <v>41518</v>
      </c>
      <c r="K292" s="869" t="s">
        <v>3523</v>
      </c>
      <c r="L292" s="699" t="s">
        <v>3524</v>
      </c>
      <c r="M292" s="761" t="s">
        <v>3525</v>
      </c>
      <c r="N292" s="722" t="s">
        <v>229</v>
      </c>
      <c r="O292" s="722" t="s">
        <v>47</v>
      </c>
      <c r="P292" s="722" t="s">
        <v>535</v>
      </c>
      <c r="Q292" s="723" t="s">
        <v>149</v>
      </c>
      <c r="R292" s="722" t="s">
        <v>555</v>
      </c>
      <c r="S292" s="870">
        <v>1924779.6</v>
      </c>
      <c r="T292" s="870">
        <v>1924779.6</v>
      </c>
      <c r="U292" s="870">
        <v>3010349.4</v>
      </c>
      <c r="V292" s="870">
        <v>1935120</v>
      </c>
      <c r="W292" s="870">
        <v>1935120</v>
      </c>
      <c r="X292" s="870">
        <v>1935120</v>
      </c>
      <c r="AA292" s="870">
        <v>3010349.4</v>
      </c>
    </row>
    <row r="293" spans="1:27" ht="35.1" customHeight="1">
      <c r="A293" s="866">
        <v>606</v>
      </c>
      <c r="B293" s="699" t="s">
        <v>522</v>
      </c>
      <c r="C293" s="733" t="s">
        <v>610</v>
      </c>
      <c r="D293" s="868" t="s">
        <v>2358</v>
      </c>
      <c r="E293" s="699" t="s">
        <v>524</v>
      </c>
      <c r="F293" s="761" t="s">
        <v>2359</v>
      </c>
      <c r="G293" s="761">
        <v>41518</v>
      </c>
      <c r="H293" s="761" t="s">
        <v>526</v>
      </c>
      <c r="I293" s="761" t="s">
        <v>2360</v>
      </c>
      <c r="J293" s="729">
        <v>41518</v>
      </c>
      <c r="K293" s="869" t="s">
        <v>3309</v>
      </c>
      <c r="L293" s="699" t="s">
        <v>3332</v>
      </c>
      <c r="M293" s="761" t="s">
        <v>3311</v>
      </c>
      <c r="N293" s="722" t="s">
        <v>229</v>
      </c>
      <c r="O293" s="722" t="s">
        <v>47</v>
      </c>
      <c r="P293" s="722" t="s">
        <v>556</v>
      </c>
      <c r="Q293" s="723" t="s">
        <v>149</v>
      </c>
      <c r="R293" s="722" t="s">
        <v>554</v>
      </c>
      <c r="S293" s="870">
        <v>51098864.189999998</v>
      </c>
      <c r="T293" s="870">
        <v>51004691.939999998</v>
      </c>
      <c r="U293" s="870">
        <v>26012724.120000001</v>
      </c>
      <c r="V293" s="870">
        <v>53539330</v>
      </c>
      <c r="W293" s="870">
        <v>4000000</v>
      </c>
      <c r="X293" s="870">
        <v>4000000</v>
      </c>
      <c r="AA293" s="870">
        <v>26012724.120000001</v>
      </c>
    </row>
    <row r="294" spans="1:27" ht="35.1" customHeight="1">
      <c r="A294" s="866">
        <v>606</v>
      </c>
      <c r="B294" s="699" t="s">
        <v>522</v>
      </c>
      <c r="C294" s="733" t="s">
        <v>610</v>
      </c>
      <c r="D294" s="868" t="s">
        <v>2358</v>
      </c>
      <c r="E294" s="699" t="s">
        <v>524</v>
      </c>
      <c r="F294" s="761" t="s">
        <v>2359</v>
      </c>
      <c r="G294" s="761">
        <v>41518</v>
      </c>
      <c r="H294" s="761" t="s">
        <v>526</v>
      </c>
      <c r="I294" s="761" t="s">
        <v>2360</v>
      </c>
      <c r="J294" s="729">
        <v>41518</v>
      </c>
      <c r="K294" s="869" t="s">
        <v>3309</v>
      </c>
      <c r="L294" s="699" t="s">
        <v>3329</v>
      </c>
      <c r="M294" s="761" t="s">
        <v>3311</v>
      </c>
      <c r="N294" s="722" t="s">
        <v>229</v>
      </c>
      <c r="O294" s="722" t="s">
        <v>47</v>
      </c>
      <c r="P294" s="722" t="s">
        <v>556</v>
      </c>
      <c r="Q294" s="723" t="s">
        <v>149</v>
      </c>
      <c r="R294" s="722" t="s">
        <v>555</v>
      </c>
      <c r="S294" s="870">
        <v>0</v>
      </c>
      <c r="T294" s="870">
        <v>0</v>
      </c>
      <c r="U294" s="870">
        <v>857690</v>
      </c>
      <c r="V294" s="870">
        <v>5841770</v>
      </c>
      <c r="W294" s="870">
        <v>0</v>
      </c>
      <c r="X294" s="870">
        <v>0</v>
      </c>
      <c r="AA294" s="870">
        <v>857690</v>
      </c>
    </row>
    <row r="295" spans="1:27" ht="35.1" customHeight="1">
      <c r="A295" s="866">
        <v>606</v>
      </c>
      <c r="B295" s="699" t="s">
        <v>522</v>
      </c>
      <c r="C295" s="733" t="s">
        <v>610</v>
      </c>
      <c r="D295" s="868" t="s">
        <v>2358</v>
      </c>
      <c r="E295" s="699" t="s">
        <v>524</v>
      </c>
      <c r="F295" s="761" t="s">
        <v>2359</v>
      </c>
      <c r="G295" s="761">
        <v>41518</v>
      </c>
      <c r="H295" s="761" t="s">
        <v>526</v>
      </c>
      <c r="I295" s="761" t="s">
        <v>2360</v>
      </c>
      <c r="J295" s="729">
        <v>41518</v>
      </c>
      <c r="K295" s="869" t="s">
        <v>3309</v>
      </c>
      <c r="L295" s="699" t="s">
        <v>3329</v>
      </c>
      <c r="M295" s="761" t="s">
        <v>3311</v>
      </c>
      <c r="N295" s="722" t="s">
        <v>229</v>
      </c>
      <c r="O295" s="722" t="s">
        <v>47</v>
      </c>
      <c r="P295" s="722" t="s">
        <v>558</v>
      </c>
      <c r="Q295" s="723" t="s">
        <v>559</v>
      </c>
      <c r="R295" s="722" t="s">
        <v>554</v>
      </c>
      <c r="S295" s="870">
        <v>0</v>
      </c>
      <c r="T295" s="870">
        <v>0</v>
      </c>
      <c r="U295" s="870">
        <v>882332.25</v>
      </c>
      <c r="V295" s="870">
        <v>0</v>
      </c>
      <c r="W295" s="870">
        <v>0</v>
      </c>
      <c r="X295" s="870">
        <v>0</v>
      </c>
      <c r="AA295" s="870">
        <v>882332.25</v>
      </c>
    </row>
    <row r="296" spans="1:27" ht="35.1" customHeight="1">
      <c r="A296" s="866">
        <v>606</v>
      </c>
      <c r="B296" s="699" t="s">
        <v>522</v>
      </c>
      <c r="C296" s="733" t="s">
        <v>610</v>
      </c>
      <c r="D296" s="868" t="s">
        <v>2358</v>
      </c>
      <c r="E296" s="699" t="s">
        <v>524</v>
      </c>
      <c r="F296" s="761" t="s">
        <v>2359</v>
      </c>
      <c r="G296" s="761">
        <v>41518</v>
      </c>
      <c r="H296" s="761" t="s">
        <v>526</v>
      </c>
      <c r="I296" s="761" t="s">
        <v>2360</v>
      </c>
      <c r="J296" s="729">
        <v>41518</v>
      </c>
      <c r="K296" s="869" t="s">
        <v>3309</v>
      </c>
      <c r="L296" s="699" t="s">
        <v>3329</v>
      </c>
      <c r="M296" s="761" t="s">
        <v>3311</v>
      </c>
      <c r="N296" s="722" t="s">
        <v>229</v>
      </c>
      <c r="O296" s="722" t="s">
        <v>50</v>
      </c>
      <c r="P296" s="722" t="s">
        <v>558</v>
      </c>
      <c r="Q296" s="723" t="s">
        <v>559</v>
      </c>
      <c r="R296" s="722" t="s">
        <v>554</v>
      </c>
      <c r="S296" s="870">
        <v>0</v>
      </c>
      <c r="T296" s="870">
        <v>0</v>
      </c>
      <c r="U296" s="870">
        <v>3572161</v>
      </c>
      <c r="V296" s="870">
        <v>0</v>
      </c>
      <c r="W296" s="870">
        <v>0</v>
      </c>
      <c r="X296" s="870">
        <v>0</v>
      </c>
      <c r="AA296" s="870">
        <v>3572161</v>
      </c>
    </row>
    <row r="297" spans="1:27" ht="35.1" customHeight="1">
      <c r="A297" s="866">
        <v>606</v>
      </c>
      <c r="B297" s="699" t="s">
        <v>522</v>
      </c>
      <c r="C297" s="733" t="s">
        <v>610</v>
      </c>
      <c r="D297" s="868" t="s">
        <v>2358</v>
      </c>
      <c r="E297" s="699" t="s">
        <v>524</v>
      </c>
      <c r="F297" s="761" t="s">
        <v>2359</v>
      </c>
      <c r="G297" s="761">
        <v>41518</v>
      </c>
      <c r="H297" s="761" t="s">
        <v>526</v>
      </c>
      <c r="I297" s="761" t="s">
        <v>2360</v>
      </c>
      <c r="J297" s="729">
        <v>41518</v>
      </c>
      <c r="K297" s="869" t="s">
        <v>3309</v>
      </c>
      <c r="L297" s="699" t="s">
        <v>3329</v>
      </c>
      <c r="M297" s="761" t="s">
        <v>3311</v>
      </c>
      <c r="N297" s="722" t="s">
        <v>229</v>
      </c>
      <c r="O297" s="722" t="s">
        <v>50</v>
      </c>
      <c r="P297" s="722" t="s">
        <v>558</v>
      </c>
      <c r="Q297" s="723" t="s">
        <v>559</v>
      </c>
      <c r="R297" s="722" t="s">
        <v>555</v>
      </c>
      <c r="S297" s="870">
        <v>0</v>
      </c>
      <c r="T297" s="870">
        <v>0</v>
      </c>
      <c r="U297" s="870">
        <v>223457.5</v>
      </c>
      <c r="V297" s="870">
        <v>0</v>
      </c>
      <c r="W297" s="870">
        <v>0</v>
      </c>
      <c r="X297" s="870">
        <v>0</v>
      </c>
      <c r="AA297" s="870">
        <v>223457.5</v>
      </c>
    </row>
    <row r="298" spans="1:27" ht="35.1" customHeight="1">
      <c r="A298" s="866">
        <v>606</v>
      </c>
      <c r="B298" s="699" t="s">
        <v>522</v>
      </c>
      <c r="C298" s="733" t="s">
        <v>610</v>
      </c>
      <c r="D298" s="868" t="s">
        <v>2358</v>
      </c>
      <c r="E298" s="699" t="s">
        <v>524</v>
      </c>
      <c r="F298" s="761" t="s">
        <v>2359</v>
      </c>
      <c r="G298" s="761">
        <v>41518</v>
      </c>
      <c r="H298" s="761" t="s">
        <v>526</v>
      </c>
      <c r="I298" s="761" t="s">
        <v>2360</v>
      </c>
      <c r="J298" s="729">
        <v>41518</v>
      </c>
      <c r="K298" s="869" t="s">
        <v>3309</v>
      </c>
      <c r="L298" s="699" t="s">
        <v>3329</v>
      </c>
      <c r="M298" s="761" t="s">
        <v>3311</v>
      </c>
      <c r="N298" s="722" t="s">
        <v>229</v>
      </c>
      <c r="O298" s="722" t="s">
        <v>47</v>
      </c>
      <c r="P298" s="722" t="s">
        <v>3333</v>
      </c>
      <c r="Q298" s="723" t="s">
        <v>2371</v>
      </c>
      <c r="R298" s="722" t="s">
        <v>554</v>
      </c>
      <c r="S298" s="870">
        <v>0</v>
      </c>
      <c r="T298" s="870">
        <v>0</v>
      </c>
      <c r="U298" s="870">
        <v>18238760.059999999</v>
      </c>
      <c r="V298" s="870">
        <v>0</v>
      </c>
      <c r="W298" s="870">
        <v>0</v>
      </c>
      <c r="X298" s="870">
        <v>0</v>
      </c>
      <c r="AA298" s="870">
        <v>18238760.059999999</v>
      </c>
    </row>
    <row r="299" spans="1:27" ht="35.1" customHeight="1">
      <c r="A299" s="866">
        <v>606</v>
      </c>
      <c r="B299" s="699" t="s">
        <v>522</v>
      </c>
      <c r="C299" s="733" t="s">
        <v>610</v>
      </c>
      <c r="D299" s="868" t="s">
        <v>2358</v>
      </c>
      <c r="E299" s="699" t="s">
        <v>524</v>
      </c>
      <c r="F299" s="761" t="s">
        <v>2359</v>
      </c>
      <c r="G299" s="761">
        <v>41518</v>
      </c>
      <c r="H299" s="761" t="s">
        <v>526</v>
      </c>
      <c r="I299" s="761" t="s">
        <v>2360</v>
      </c>
      <c r="J299" s="729">
        <v>41518</v>
      </c>
      <c r="K299" s="869" t="s">
        <v>3309</v>
      </c>
      <c r="L299" s="699" t="s">
        <v>3329</v>
      </c>
      <c r="M299" s="761" t="s">
        <v>3311</v>
      </c>
      <c r="N299" s="722" t="s">
        <v>229</v>
      </c>
      <c r="O299" s="722" t="s">
        <v>47</v>
      </c>
      <c r="P299" s="722" t="s">
        <v>3334</v>
      </c>
      <c r="Q299" s="723" t="s">
        <v>2372</v>
      </c>
      <c r="R299" s="722" t="s">
        <v>554</v>
      </c>
      <c r="S299" s="870">
        <v>0</v>
      </c>
      <c r="T299" s="870">
        <v>0</v>
      </c>
      <c r="U299" s="870">
        <v>967505.71</v>
      </c>
      <c r="V299" s="870">
        <v>0</v>
      </c>
      <c r="W299" s="870">
        <v>0</v>
      </c>
      <c r="X299" s="870">
        <v>0</v>
      </c>
      <c r="AA299" s="870">
        <v>967505.71</v>
      </c>
    </row>
    <row r="300" spans="1:27" ht="35.1" customHeight="1">
      <c r="A300" s="866">
        <v>606</v>
      </c>
      <c r="B300" s="699" t="s">
        <v>522</v>
      </c>
      <c r="C300" s="733" t="s">
        <v>610</v>
      </c>
      <c r="D300" s="868" t="s">
        <v>2358</v>
      </c>
      <c r="E300" s="699" t="s">
        <v>524</v>
      </c>
      <c r="F300" s="761" t="s">
        <v>2373</v>
      </c>
      <c r="G300" s="761">
        <v>41518</v>
      </c>
      <c r="H300" s="761" t="s">
        <v>526</v>
      </c>
      <c r="I300" s="761" t="s">
        <v>2360</v>
      </c>
      <c r="J300" s="729">
        <v>41518</v>
      </c>
      <c r="K300" s="869" t="s">
        <v>3324</v>
      </c>
      <c r="L300" s="699" t="s">
        <v>3378</v>
      </c>
      <c r="M300" s="761">
        <v>42950</v>
      </c>
      <c r="N300" s="722" t="s">
        <v>229</v>
      </c>
      <c r="O300" s="722" t="s">
        <v>46</v>
      </c>
      <c r="P300" s="722" t="s">
        <v>3335</v>
      </c>
      <c r="Q300" s="722" t="s">
        <v>136</v>
      </c>
      <c r="R300" s="870" t="s">
        <v>554</v>
      </c>
      <c r="S300" s="870">
        <v>0</v>
      </c>
      <c r="T300" s="870">
        <v>0</v>
      </c>
      <c r="U300" s="870">
        <v>0</v>
      </c>
      <c r="V300" s="870">
        <v>3550000</v>
      </c>
      <c r="W300" s="870">
        <v>20250000</v>
      </c>
      <c r="X300" s="870">
        <v>0</v>
      </c>
      <c r="AA300" s="870">
        <v>0</v>
      </c>
    </row>
    <row r="301" spans="1:27" ht="35.1" customHeight="1">
      <c r="A301" s="866">
        <v>606</v>
      </c>
      <c r="B301" s="699" t="s">
        <v>522</v>
      </c>
      <c r="C301" s="733" t="s">
        <v>610</v>
      </c>
      <c r="D301" s="868" t="s">
        <v>2358</v>
      </c>
      <c r="E301" s="699" t="s">
        <v>524</v>
      </c>
      <c r="F301" s="761" t="s">
        <v>2373</v>
      </c>
      <c r="G301" s="761">
        <v>41518</v>
      </c>
      <c r="H301" s="761" t="s">
        <v>526</v>
      </c>
      <c r="I301" s="761" t="s">
        <v>2360</v>
      </c>
      <c r="J301" s="729">
        <v>41518</v>
      </c>
      <c r="K301" s="869" t="s">
        <v>3324</v>
      </c>
      <c r="L301" s="699" t="s">
        <v>3378</v>
      </c>
      <c r="M301" s="761">
        <v>42950</v>
      </c>
      <c r="N301" s="722" t="s">
        <v>229</v>
      </c>
      <c r="O301" s="722" t="s">
        <v>47</v>
      </c>
      <c r="P301" s="722" t="s">
        <v>3335</v>
      </c>
      <c r="Q301" s="722" t="s">
        <v>136</v>
      </c>
      <c r="R301" s="870" t="s">
        <v>554</v>
      </c>
      <c r="S301" s="870">
        <v>0</v>
      </c>
      <c r="T301" s="870">
        <v>0</v>
      </c>
      <c r="U301" s="870">
        <v>0</v>
      </c>
      <c r="V301" s="870">
        <v>11700000</v>
      </c>
      <c r="W301" s="870">
        <v>780000</v>
      </c>
      <c r="X301" s="870">
        <v>0</v>
      </c>
      <c r="AA301" s="870">
        <v>0</v>
      </c>
    </row>
    <row r="302" spans="1:27" ht="35.1" customHeight="1">
      <c r="A302" s="866">
        <v>606</v>
      </c>
      <c r="B302" s="699" t="s">
        <v>522</v>
      </c>
      <c r="C302" s="733" t="s">
        <v>610</v>
      </c>
      <c r="D302" s="868" t="s">
        <v>2358</v>
      </c>
      <c r="E302" s="699" t="s">
        <v>524</v>
      </c>
      <c r="F302" s="761" t="s">
        <v>2373</v>
      </c>
      <c r="G302" s="761">
        <v>41518</v>
      </c>
      <c r="H302" s="761" t="s">
        <v>526</v>
      </c>
      <c r="I302" s="761" t="s">
        <v>2360</v>
      </c>
      <c r="J302" s="729">
        <v>41518</v>
      </c>
      <c r="K302" s="869" t="s">
        <v>3324</v>
      </c>
      <c r="L302" s="699" t="s">
        <v>3378</v>
      </c>
      <c r="M302" s="761">
        <v>42950</v>
      </c>
      <c r="N302" s="722" t="s">
        <v>229</v>
      </c>
      <c r="O302" s="722" t="s">
        <v>50</v>
      </c>
      <c r="P302" s="722" t="s">
        <v>3335</v>
      </c>
      <c r="Q302" s="722" t="s">
        <v>136</v>
      </c>
      <c r="R302" s="870" t="s">
        <v>554</v>
      </c>
      <c r="S302" s="870">
        <v>0</v>
      </c>
      <c r="T302" s="870">
        <v>0</v>
      </c>
      <c r="U302" s="870">
        <v>0</v>
      </c>
      <c r="V302" s="870">
        <v>900000</v>
      </c>
      <c r="W302" s="870">
        <v>0</v>
      </c>
      <c r="X302" s="870">
        <v>0</v>
      </c>
      <c r="AA302" s="870">
        <v>0</v>
      </c>
    </row>
    <row r="303" spans="1:27" ht="35.1" customHeight="1">
      <c r="A303" s="866">
        <v>606</v>
      </c>
      <c r="B303" s="699" t="s">
        <v>522</v>
      </c>
      <c r="C303" s="733" t="s">
        <v>610</v>
      </c>
      <c r="D303" s="868" t="s">
        <v>2358</v>
      </c>
      <c r="E303" s="699" t="s">
        <v>524</v>
      </c>
      <c r="F303" s="761" t="s">
        <v>2373</v>
      </c>
      <c r="G303" s="761">
        <v>41518</v>
      </c>
      <c r="H303" s="761" t="s">
        <v>526</v>
      </c>
      <c r="I303" s="761" t="s">
        <v>2360</v>
      </c>
      <c r="J303" s="729">
        <v>41518</v>
      </c>
      <c r="K303" s="869" t="s">
        <v>3309</v>
      </c>
      <c r="L303" s="699" t="s">
        <v>3329</v>
      </c>
      <c r="M303" s="761" t="s">
        <v>3311</v>
      </c>
      <c r="N303" s="722" t="s">
        <v>229</v>
      </c>
      <c r="O303" s="722" t="s">
        <v>47</v>
      </c>
      <c r="P303" s="722" t="s">
        <v>586</v>
      </c>
      <c r="Q303" s="723" t="s">
        <v>3407</v>
      </c>
      <c r="R303" s="722" t="s">
        <v>554</v>
      </c>
      <c r="S303" s="870">
        <v>200000</v>
      </c>
      <c r="T303" s="870">
        <v>200000</v>
      </c>
      <c r="U303" s="870">
        <v>263500</v>
      </c>
      <c r="V303" s="870">
        <v>217150</v>
      </c>
      <c r="W303" s="870">
        <v>217150</v>
      </c>
      <c r="X303" s="870">
        <v>217150</v>
      </c>
      <c r="AA303" s="870">
        <v>263500</v>
      </c>
    </row>
    <row r="304" spans="1:27" ht="35.1" customHeight="1">
      <c r="A304" s="866">
        <v>606</v>
      </c>
      <c r="B304" s="699" t="s">
        <v>522</v>
      </c>
      <c r="C304" s="733" t="s">
        <v>610</v>
      </c>
      <c r="D304" s="868" t="s">
        <v>2358</v>
      </c>
      <c r="E304" s="699" t="s">
        <v>524</v>
      </c>
      <c r="F304" s="761" t="s">
        <v>2373</v>
      </c>
      <c r="G304" s="761">
        <v>41518</v>
      </c>
      <c r="H304" s="761" t="s">
        <v>526</v>
      </c>
      <c r="I304" s="761" t="s">
        <v>2360</v>
      </c>
      <c r="J304" s="729">
        <v>41518</v>
      </c>
      <c r="K304" s="869" t="s">
        <v>3324</v>
      </c>
      <c r="L304" s="699" t="s">
        <v>3336</v>
      </c>
      <c r="M304" s="761">
        <v>42950</v>
      </c>
      <c r="N304" s="722" t="s">
        <v>229</v>
      </c>
      <c r="O304" s="722" t="s">
        <v>50</v>
      </c>
      <c r="P304" s="722" t="s">
        <v>586</v>
      </c>
      <c r="Q304" s="723" t="s">
        <v>3407</v>
      </c>
      <c r="R304" s="722" t="s">
        <v>554</v>
      </c>
      <c r="S304" s="870">
        <v>0</v>
      </c>
      <c r="T304" s="870">
        <v>0</v>
      </c>
      <c r="U304" s="870">
        <v>0</v>
      </c>
      <c r="V304" s="870">
        <v>20000</v>
      </c>
      <c r="W304" s="870">
        <v>20000</v>
      </c>
      <c r="X304" s="870">
        <v>20000</v>
      </c>
      <c r="AA304" s="870">
        <v>0</v>
      </c>
    </row>
    <row r="305" spans="1:27" ht="35.1" customHeight="1">
      <c r="A305" s="866">
        <v>606</v>
      </c>
      <c r="B305" s="699" t="s">
        <v>522</v>
      </c>
      <c r="C305" s="733" t="s">
        <v>610</v>
      </c>
      <c r="D305" s="868" t="s">
        <v>2358</v>
      </c>
      <c r="E305" s="699" t="s">
        <v>524</v>
      </c>
      <c r="F305" s="761" t="s">
        <v>2373</v>
      </c>
      <c r="G305" s="761">
        <v>41518</v>
      </c>
      <c r="H305" s="761" t="s">
        <v>526</v>
      </c>
      <c r="I305" s="761" t="s">
        <v>2360</v>
      </c>
      <c r="J305" s="729">
        <v>41518</v>
      </c>
      <c r="K305" s="869" t="s">
        <v>3309</v>
      </c>
      <c r="L305" s="699" t="s">
        <v>3337</v>
      </c>
      <c r="M305" s="761" t="s">
        <v>3311</v>
      </c>
      <c r="N305" s="722" t="s">
        <v>229</v>
      </c>
      <c r="O305" s="722" t="s">
        <v>47</v>
      </c>
      <c r="P305" s="722" t="s">
        <v>587</v>
      </c>
      <c r="Q305" s="723" t="s">
        <v>588</v>
      </c>
      <c r="R305" s="722" t="s">
        <v>554</v>
      </c>
      <c r="S305" s="870">
        <v>2142424.5</v>
      </c>
      <c r="T305" s="870">
        <v>2142423.25</v>
      </c>
      <c r="U305" s="870">
        <v>1725110.38</v>
      </c>
      <c r="V305" s="870">
        <v>1674800</v>
      </c>
      <c r="W305" s="870">
        <v>1674800</v>
      </c>
      <c r="X305" s="870">
        <v>1674800</v>
      </c>
      <c r="AA305" s="870">
        <v>1725110.38</v>
      </c>
    </row>
    <row r="306" spans="1:27" ht="35.1" customHeight="1">
      <c r="A306" s="866">
        <v>606</v>
      </c>
      <c r="B306" s="699" t="s">
        <v>522</v>
      </c>
      <c r="C306" s="733" t="s">
        <v>610</v>
      </c>
      <c r="D306" s="868" t="s">
        <v>2358</v>
      </c>
      <c r="E306" s="699" t="s">
        <v>524</v>
      </c>
      <c r="F306" s="761" t="s">
        <v>2373</v>
      </c>
      <c r="G306" s="761">
        <v>41518</v>
      </c>
      <c r="H306" s="761" t="s">
        <v>526</v>
      </c>
      <c r="I306" s="761" t="s">
        <v>2360</v>
      </c>
      <c r="J306" s="729">
        <v>41518</v>
      </c>
      <c r="K306" s="869" t="s">
        <v>3309</v>
      </c>
      <c r="L306" s="699" t="s">
        <v>3337</v>
      </c>
      <c r="M306" s="761" t="s">
        <v>3311</v>
      </c>
      <c r="N306" s="722" t="s">
        <v>229</v>
      </c>
      <c r="O306" s="722" t="s">
        <v>50</v>
      </c>
      <c r="P306" s="722" t="s">
        <v>587</v>
      </c>
      <c r="Q306" s="723" t="s">
        <v>588</v>
      </c>
      <c r="R306" s="722" t="s">
        <v>554</v>
      </c>
      <c r="S306" s="870">
        <v>0</v>
      </c>
      <c r="T306" s="870">
        <v>0</v>
      </c>
      <c r="U306" s="870">
        <v>100000</v>
      </c>
      <c r="V306" s="870">
        <v>100000</v>
      </c>
      <c r="W306" s="870">
        <v>100000</v>
      </c>
      <c r="X306" s="870">
        <v>100000</v>
      </c>
      <c r="AA306" s="870">
        <v>100000</v>
      </c>
    </row>
    <row r="307" spans="1:27" ht="35.1" customHeight="1">
      <c r="A307" s="866">
        <v>606</v>
      </c>
      <c r="B307" s="699" t="s">
        <v>522</v>
      </c>
      <c r="C307" s="733" t="s">
        <v>610</v>
      </c>
      <c r="D307" s="868" t="s">
        <v>2358</v>
      </c>
      <c r="E307" s="699" t="s">
        <v>524</v>
      </c>
      <c r="F307" s="761" t="s">
        <v>2373</v>
      </c>
      <c r="G307" s="761">
        <v>41518</v>
      </c>
      <c r="H307" s="761" t="s">
        <v>526</v>
      </c>
      <c r="I307" s="761" t="s">
        <v>2360</v>
      </c>
      <c r="J307" s="729">
        <v>41518</v>
      </c>
      <c r="K307" s="869" t="s">
        <v>3309</v>
      </c>
      <c r="L307" s="699" t="s">
        <v>3337</v>
      </c>
      <c r="M307" s="761" t="s">
        <v>3311</v>
      </c>
      <c r="N307" s="722" t="s">
        <v>229</v>
      </c>
      <c r="O307" s="722" t="s">
        <v>47</v>
      </c>
      <c r="P307" s="722" t="s">
        <v>587</v>
      </c>
      <c r="Q307" s="723" t="s">
        <v>588</v>
      </c>
      <c r="R307" s="722" t="s">
        <v>555</v>
      </c>
      <c r="S307" s="870">
        <v>154466.04999999999</v>
      </c>
      <c r="T307" s="870">
        <v>154466.04999999999</v>
      </c>
      <c r="U307" s="870">
        <v>142394.93</v>
      </c>
      <c r="V307" s="870">
        <v>0</v>
      </c>
      <c r="W307" s="870">
        <v>0</v>
      </c>
      <c r="X307" s="870">
        <v>0</v>
      </c>
      <c r="AA307" s="870">
        <v>142394.93</v>
      </c>
    </row>
    <row r="308" spans="1:27" ht="35.1" customHeight="1">
      <c r="A308" s="866">
        <v>606</v>
      </c>
      <c r="B308" s="699" t="s">
        <v>522</v>
      </c>
      <c r="C308" s="733" t="s">
        <v>610</v>
      </c>
      <c r="D308" s="868" t="s">
        <v>2358</v>
      </c>
      <c r="E308" s="699" t="s">
        <v>589</v>
      </c>
      <c r="F308" s="761" t="s">
        <v>2374</v>
      </c>
      <c r="G308" s="761" t="s">
        <v>2365</v>
      </c>
      <c r="H308" s="761" t="s">
        <v>565</v>
      </c>
      <c r="I308" s="761" t="s">
        <v>2366</v>
      </c>
      <c r="J308" s="761" t="s">
        <v>594</v>
      </c>
      <c r="K308" s="869" t="s">
        <v>3338</v>
      </c>
      <c r="L308" s="699" t="s">
        <v>3339</v>
      </c>
      <c r="M308" s="761" t="s">
        <v>3340</v>
      </c>
      <c r="N308" s="722" t="s">
        <v>229</v>
      </c>
      <c r="O308" s="722" t="s">
        <v>47</v>
      </c>
      <c r="P308" s="722" t="s">
        <v>571</v>
      </c>
      <c r="Q308" s="723" t="s">
        <v>572</v>
      </c>
      <c r="R308" s="722" t="s">
        <v>554</v>
      </c>
      <c r="S308" s="870">
        <v>4401310</v>
      </c>
      <c r="T308" s="870">
        <v>4401310</v>
      </c>
      <c r="U308" s="870">
        <v>2927360</v>
      </c>
      <c r="V308" s="870">
        <v>2627360</v>
      </c>
      <c r="W308" s="870">
        <v>2627360</v>
      </c>
      <c r="X308" s="870">
        <v>2627360</v>
      </c>
      <c r="AA308" s="870">
        <v>2927360</v>
      </c>
    </row>
    <row r="309" spans="1:27" ht="35.1" customHeight="1">
      <c r="A309" s="866">
        <v>606</v>
      </c>
      <c r="B309" s="699" t="s">
        <v>522</v>
      </c>
      <c r="C309" s="733" t="s">
        <v>610</v>
      </c>
      <c r="D309" s="868" t="s">
        <v>2358</v>
      </c>
      <c r="E309" s="699" t="s">
        <v>589</v>
      </c>
      <c r="F309" s="761" t="s">
        <v>2374</v>
      </c>
      <c r="G309" s="761" t="s">
        <v>2365</v>
      </c>
      <c r="H309" s="761" t="s">
        <v>565</v>
      </c>
      <c r="I309" s="761" t="s">
        <v>2366</v>
      </c>
      <c r="J309" s="761" t="s">
        <v>594</v>
      </c>
      <c r="K309" s="869" t="s">
        <v>3338</v>
      </c>
      <c r="L309" s="699" t="s">
        <v>3339</v>
      </c>
      <c r="M309" s="761" t="s">
        <v>3340</v>
      </c>
      <c r="N309" s="722" t="s">
        <v>229</v>
      </c>
      <c r="O309" s="722" t="s">
        <v>47</v>
      </c>
      <c r="P309" s="722" t="s">
        <v>571</v>
      </c>
      <c r="Q309" s="723" t="s">
        <v>572</v>
      </c>
      <c r="R309" s="722" t="s">
        <v>555</v>
      </c>
      <c r="S309" s="870">
        <v>330580</v>
      </c>
      <c r="T309" s="870">
        <v>330580</v>
      </c>
      <c r="U309" s="870">
        <v>148700</v>
      </c>
      <c r="V309" s="870">
        <v>148700</v>
      </c>
      <c r="W309" s="870">
        <v>148700</v>
      </c>
      <c r="X309" s="870">
        <v>148700</v>
      </c>
      <c r="AA309" s="870">
        <v>148700</v>
      </c>
    </row>
    <row r="310" spans="1:27" ht="35.1" customHeight="1">
      <c r="A310" s="866">
        <v>606</v>
      </c>
      <c r="B310" s="699" t="s">
        <v>522</v>
      </c>
      <c r="C310" s="733" t="s">
        <v>610</v>
      </c>
      <c r="D310" s="868" t="s">
        <v>2358</v>
      </c>
      <c r="E310" s="699" t="s">
        <v>524</v>
      </c>
      <c r="F310" s="761" t="s">
        <v>2375</v>
      </c>
      <c r="G310" s="761">
        <v>41518</v>
      </c>
      <c r="H310" s="761" t="s">
        <v>526</v>
      </c>
      <c r="I310" s="761" t="s">
        <v>2376</v>
      </c>
      <c r="J310" s="729">
        <v>41518</v>
      </c>
      <c r="K310" s="869" t="s">
        <v>3309</v>
      </c>
      <c r="L310" s="699" t="s">
        <v>3341</v>
      </c>
      <c r="M310" s="761" t="s">
        <v>3311</v>
      </c>
      <c r="N310" s="722" t="s">
        <v>229</v>
      </c>
      <c r="O310" s="722" t="s">
        <v>47</v>
      </c>
      <c r="P310" s="722" t="s">
        <v>601</v>
      </c>
      <c r="Q310" s="723" t="s">
        <v>602</v>
      </c>
      <c r="R310" s="722" t="s">
        <v>554</v>
      </c>
      <c r="S310" s="870">
        <v>0</v>
      </c>
      <c r="T310" s="870">
        <v>0</v>
      </c>
      <c r="U310" s="870">
        <v>0</v>
      </c>
      <c r="V310" s="870">
        <v>91800</v>
      </c>
      <c r="W310" s="870">
        <v>91800</v>
      </c>
      <c r="X310" s="870">
        <v>91800</v>
      </c>
      <c r="AA310" s="870">
        <v>0</v>
      </c>
    </row>
    <row r="311" spans="1:27" ht="35.1" customHeight="1">
      <c r="A311" s="866">
        <v>606</v>
      </c>
      <c r="B311" s="699" t="s">
        <v>522</v>
      </c>
      <c r="C311" s="733" t="s">
        <v>610</v>
      </c>
      <c r="D311" s="868" t="s">
        <v>2358</v>
      </c>
      <c r="E311" s="699" t="s">
        <v>589</v>
      </c>
      <c r="F311" s="761" t="s">
        <v>2377</v>
      </c>
      <c r="G311" s="761" t="s">
        <v>2365</v>
      </c>
      <c r="H311" s="761" t="s">
        <v>2378</v>
      </c>
      <c r="I311" s="761" t="s">
        <v>2366</v>
      </c>
      <c r="J311" s="761" t="s">
        <v>594</v>
      </c>
      <c r="K311" s="869" t="s">
        <v>3338</v>
      </c>
      <c r="L311" s="699" t="s">
        <v>3339</v>
      </c>
      <c r="M311" s="761" t="s">
        <v>3340</v>
      </c>
      <c r="N311" s="722" t="s">
        <v>229</v>
      </c>
      <c r="O311" s="722" t="s">
        <v>50</v>
      </c>
      <c r="P311" s="722" t="s">
        <v>571</v>
      </c>
      <c r="Q311" s="723" t="s">
        <v>572</v>
      </c>
      <c r="R311" s="722" t="s">
        <v>554</v>
      </c>
      <c r="S311" s="870">
        <v>0</v>
      </c>
      <c r="T311" s="870">
        <v>0</v>
      </c>
      <c r="U311" s="870">
        <v>286900</v>
      </c>
      <c r="V311" s="870">
        <v>301300</v>
      </c>
      <c r="W311" s="870">
        <v>301300</v>
      </c>
      <c r="X311" s="870">
        <v>301300</v>
      </c>
      <c r="AA311" s="870">
        <v>286900</v>
      </c>
    </row>
    <row r="312" spans="1:27" ht="35.1" customHeight="1">
      <c r="A312" s="866">
        <v>606</v>
      </c>
      <c r="B312" s="699" t="s">
        <v>522</v>
      </c>
      <c r="C312" s="733" t="s">
        <v>610</v>
      </c>
      <c r="D312" s="868" t="s">
        <v>2358</v>
      </c>
      <c r="E312" s="699" t="s">
        <v>589</v>
      </c>
      <c r="F312" s="761" t="s">
        <v>2374</v>
      </c>
      <c r="G312" s="761" t="s">
        <v>2365</v>
      </c>
      <c r="H312" s="761" t="s">
        <v>565</v>
      </c>
      <c r="I312" s="761" t="s">
        <v>2366</v>
      </c>
      <c r="J312" s="761" t="s">
        <v>594</v>
      </c>
      <c r="K312" s="869" t="s">
        <v>3338</v>
      </c>
      <c r="L312" s="699" t="s">
        <v>3339</v>
      </c>
      <c r="M312" s="761" t="s">
        <v>3340</v>
      </c>
      <c r="N312" s="722" t="s">
        <v>229</v>
      </c>
      <c r="O312" s="722" t="s">
        <v>50</v>
      </c>
      <c r="P312" s="722" t="s">
        <v>571</v>
      </c>
      <c r="Q312" s="723" t="s">
        <v>572</v>
      </c>
      <c r="R312" s="722" t="s">
        <v>555</v>
      </c>
      <c r="S312" s="870">
        <v>0</v>
      </c>
      <c r="T312" s="870">
        <v>0</v>
      </c>
      <c r="U312" s="870">
        <v>58600</v>
      </c>
      <c r="V312" s="870">
        <v>58600</v>
      </c>
      <c r="W312" s="870">
        <v>58600</v>
      </c>
      <c r="X312" s="870">
        <v>58600</v>
      </c>
      <c r="AA312" s="870">
        <v>58600</v>
      </c>
    </row>
    <row r="313" spans="1:27" ht="35.1" customHeight="1">
      <c r="A313" s="866">
        <v>606</v>
      </c>
      <c r="B313" s="699" t="s">
        <v>522</v>
      </c>
      <c r="C313" s="733" t="s">
        <v>610</v>
      </c>
      <c r="D313" s="868" t="s">
        <v>2358</v>
      </c>
      <c r="E313" s="699" t="s">
        <v>524</v>
      </c>
      <c r="F313" s="761" t="s">
        <v>2379</v>
      </c>
      <c r="G313" s="761">
        <v>41518</v>
      </c>
      <c r="H313" s="761" t="s">
        <v>526</v>
      </c>
      <c r="I313" s="761" t="s">
        <v>2360</v>
      </c>
      <c r="J313" s="729">
        <v>41518</v>
      </c>
      <c r="K313" s="869" t="s">
        <v>3309</v>
      </c>
      <c r="L313" s="699" t="s">
        <v>3342</v>
      </c>
      <c r="M313" s="761" t="s">
        <v>3311</v>
      </c>
      <c r="N313" s="722" t="s">
        <v>229</v>
      </c>
      <c r="O313" s="722" t="s">
        <v>229</v>
      </c>
      <c r="P313" s="722" t="s">
        <v>605</v>
      </c>
      <c r="Q313" s="723" t="s">
        <v>606</v>
      </c>
      <c r="R313" s="722" t="s">
        <v>554</v>
      </c>
      <c r="S313" s="870">
        <v>16507023.039999999</v>
      </c>
      <c r="T313" s="870">
        <v>16506711.039999999</v>
      </c>
      <c r="U313" s="870">
        <v>16838143.579999998</v>
      </c>
      <c r="V313" s="870">
        <v>17867370</v>
      </c>
      <c r="W313" s="870">
        <v>17867370</v>
      </c>
      <c r="X313" s="870">
        <v>17867370</v>
      </c>
      <c r="AA313" s="870">
        <v>16838143.579999998</v>
      </c>
    </row>
    <row r="314" spans="1:27" ht="35.1" customHeight="1">
      <c r="A314" s="866">
        <v>606</v>
      </c>
      <c r="B314" s="699" t="s">
        <v>522</v>
      </c>
      <c r="C314" s="733" t="s">
        <v>610</v>
      </c>
      <c r="D314" s="868" t="s">
        <v>2358</v>
      </c>
      <c r="E314" s="699" t="s">
        <v>524</v>
      </c>
      <c r="F314" s="761" t="s">
        <v>2379</v>
      </c>
      <c r="G314" s="761">
        <v>41518</v>
      </c>
      <c r="H314" s="761" t="s">
        <v>526</v>
      </c>
      <c r="I314" s="761" t="s">
        <v>2360</v>
      </c>
      <c r="J314" s="729">
        <v>41518</v>
      </c>
      <c r="K314" s="869" t="s">
        <v>3309</v>
      </c>
      <c r="L314" s="699" t="s">
        <v>3342</v>
      </c>
      <c r="M314" s="761" t="s">
        <v>3311</v>
      </c>
      <c r="N314" s="722" t="s">
        <v>229</v>
      </c>
      <c r="O314" s="722" t="s">
        <v>229</v>
      </c>
      <c r="P314" s="722" t="s">
        <v>605</v>
      </c>
      <c r="Q314" s="723" t="s">
        <v>606</v>
      </c>
      <c r="R314" s="722" t="s">
        <v>555</v>
      </c>
      <c r="S314" s="870">
        <v>1254643.49</v>
      </c>
      <c r="T314" s="870">
        <v>1254643.49</v>
      </c>
      <c r="U314" s="870">
        <v>1029226.42</v>
      </c>
      <c r="V314" s="870">
        <v>0</v>
      </c>
      <c r="W314" s="870">
        <v>0</v>
      </c>
      <c r="X314" s="870">
        <v>0</v>
      </c>
      <c r="AA314" s="870">
        <v>1029226.42</v>
      </c>
    </row>
    <row r="315" spans="1:27" ht="35.1" customHeight="1">
      <c r="A315" s="866">
        <v>606</v>
      </c>
      <c r="B315" s="699" t="s">
        <v>522</v>
      </c>
      <c r="C315" s="733" t="s">
        <v>610</v>
      </c>
      <c r="D315" s="868" t="s">
        <v>2358</v>
      </c>
      <c r="E315" s="699" t="s">
        <v>589</v>
      </c>
      <c r="F315" s="761" t="s">
        <v>2374</v>
      </c>
      <c r="G315" s="761" t="s">
        <v>2365</v>
      </c>
      <c r="H315" s="761" t="s">
        <v>565</v>
      </c>
      <c r="I315" s="761" t="s">
        <v>2366</v>
      </c>
      <c r="J315" s="761" t="s">
        <v>594</v>
      </c>
      <c r="K315" s="869" t="s">
        <v>3338</v>
      </c>
      <c r="L315" s="699" t="s">
        <v>3339</v>
      </c>
      <c r="M315" s="761" t="s">
        <v>3340</v>
      </c>
      <c r="N315" s="722" t="s">
        <v>229</v>
      </c>
      <c r="O315" s="722" t="s">
        <v>229</v>
      </c>
      <c r="P315" s="722" t="s">
        <v>571</v>
      </c>
      <c r="Q315" s="723" t="s">
        <v>572</v>
      </c>
      <c r="R315" s="722" t="s">
        <v>555</v>
      </c>
      <c r="S315" s="870">
        <v>42400</v>
      </c>
      <c r="T315" s="870">
        <v>42400</v>
      </c>
      <c r="U315" s="870">
        <v>115200</v>
      </c>
      <c r="V315" s="870">
        <v>45200</v>
      </c>
      <c r="W315" s="870">
        <v>45200</v>
      </c>
      <c r="X315" s="870">
        <v>45200</v>
      </c>
      <c r="AA315" s="870">
        <v>115200</v>
      </c>
    </row>
    <row r="316" spans="1:27" ht="35.1" customHeight="1">
      <c r="A316" s="866">
        <v>606</v>
      </c>
      <c r="B316" s="699" t="s">
        <v>522</v>
      </c>
      <c r="C316" s="733" t="s">
        <v>610</v>
      </c>
      <c r="D316" s="868" t="s">
        <v>2358</v>
      </c>
      <c r="E316" s="699" t="s">
        <v>524</v>
      </c>
      <c r="F316" s="761" t="s">
        <v>2379</v>
      </c>
      <c r="G316" s="761">
        <v>41518</v>
      </c>
      <c r="H316" s="761" t="s">
        <v>526</v>
      </c>
      <c r="I316" s="761" t="s">
        <v>2360</v>
      </c>
      <c r="J316" s="729">
        <v>41518</v>
      </c>
      <c r="K316" s="869" t="s">
        <v>3309</v>
      </c>
      <c r="L316" s="699" t="s">
        <v>3343</v>
      </c>
      <c r="M316" s="761" t="s">
        <v>3311</v>
      </c>
      <c r="N316" s="722" t="s">
        <v>229</v>
      </c>
      <c r="O316" s="722" t="s">
        <v>548</v>
      </c>
      <c r="P316" s="722" t="s">
        <v>608</v>
      </c>
      <c r="Q316" s="723" t="s">
        <v>609</v>
      </c>
      <c r="R316" s="722" t="s">
        <v>554</v>
      </c>
      <c r="S316" s="870">
        <v>4023646.46</v>
      </c>
      <c r="T316" s="870">
        <v>4023646.46</v>
      </c>
      <c r="U316" s="870">
        <v>4154252</v>
      </c>
      <c r="V316" s="870">
        <v>4533500</v>
      </c>
      <c r="W316" s="870">
        <v>4533500</v>
      </c>
      <c r="X316" s="870">
        <v>4533500</v>
      </c>
      <c r="AA316" s="870">
        <v>4154252</v>
      </c>
    </row>
    <row r="317" spans="1:27" ht="35.1" customHeight="1">
      <c r="A317" s="866">
        <v>606</v>
      </c>
      <c r="B317" s="699" t="s">
        <v>522</v>
      </c>
      <c r="C317" s="733" t="s">
        <v>610</v>
      </c>
      <c r="D317" s="868" t="s">
        <v>2358</v>
      </c>
      <c r="E317" s="699" t="s">
        <v>524</v>
      </c>
      <c r="F317" s="761" t="s">
        <v>2379</v>
      </c>
      <c r="G317" s="761">
        <v>41518</v>
      </c>
      <c r="H317" s="761" t="s">
        <v>526</v>
      </c>
      <c r="I317" s="761" t="s">
        <v>2360</v>
      </c>
      <c r="J317" s="729">
        <v>41518</v>
      </c>
      <c r="K317" s="869" t="s">
        <v>3309</v>
      </c>
      <c r="L317" s="699" t="s">
        <v>3343</v>
      </c>
      <c r="M317" s="761" t="s">
        <v>3311</v>
      </c>
      <c r="N317" s="722" t="s">
        <v>229</v>
      </c>
      <c r="O317" s="722" t="s">
        <v>548</v>
      </c>
      <c r="P317" s="722" t="s">
        <v>608</v>
      </c>
      <c r="Q317" s="723" t="s">
        <v>609</v>
      </c>
      <c r="R317" s="722" t="s">
        <v>555</v>
      </c>
      <c r="S317" s="870">
        <v>590293.54</v>
      </c>
      <c r="T317" s="870">
        <v>590293.54</v>
      </c>
      <c r="U317" s="870">
        <v>374538</v>
      </c>
      <c r="V317" s="870">
        <v>345290</v>
      </c>
      <c r="W317" s="870">
        <v>345290</v>
      </c>
      <c r="X317" s="870">
        <v>345290</v>
      </c>
      <c r="AA317" s="870">
        <v>374538</v>
      </c>
    </row>
    <row r="318" spans="1:27" ht="35.1" customHeight="1">
      <c r="A318" s="866">
        <v>606</v>
      </c>
      <c r="B318" s="699" t="s">
        <v>522</v>
      </c>
      <c r="C318" s="733" t="s">
        <v>610</v>
      </c>
      <c r="D318" s="868" t="s">
        <v>2358</v>
      </c>
      <c r="E318" s="699" t="s">
        <v>589</v>
      </c>
      <c r="F318" s="761" t="s">
        <v>2374</v>
      </c>
      <c r="G318" s="761" t="s">
        <v>2365</v>
      </c>
      <c r="H318" s="761" t="s">
        <v>565</v>
      </c>
      <c r="I318" s="761" t="s">
        <v>2366</v>
      </c>
      <c r="J318" s="761" t="s">
        <v>594</v>
      </c>
      <c r="K318" s="869" t="s">
        <v>3338</v>
      </c>
      <c r="L318" s="699" t="s">
        <v>3339</v>
      </c>
      <c r="M318" s="761" t="s">
        <v>3340</v>
      </c>
      <c r="N318" s="722" t="s">
        <v>229</v>
      </c>
      <c r="O318" s="722" t="s">
        <v>548</v>
      </c>
      <c r="P318" s="722" t="s">
        <v>571</v>
      </c>
      <c r="Q318" s="723" t="s">
        <v>572</v>
      </c>
      <c r="R318" s="722" t="s">
        <v>554</v>
      </c>
      <c r="S318" s="870">
        <v>108500</v>
      </c>
      <c r="T318" s="870">
        <v>108500</v>
      </c>
      <c r="U318" s="870">
        <v>73000</v>
      </c>
      <c r="V318" s="870">
        <v>58600</v>
      </c>
      <c r="W318" s="870">
        <v>58600</v>
      </c>
      <c r="X318" s="870">
        <v>58600</v>
      </c>
      <c r="AA318" s="870">
        <v>73000</v>
      </c>
    </row>
    <row r="319" spans="1:27" ht="35.1" customHeight="1">
      <c r="A319" s="866">
        <v>606</v>
      </c>
      <c r="B319" s="699" t="s">
        <v>522</v>
      </c>
      <c r="C319" s="733" t="s">
        <v>610</v>
      </c>
      <c r="D319" s="868" t="s">
        <v>2358</v>
      </c>
      <c r="E319" s="699" t="s">
        <v>524</v>
      </c>
      <c r="F319" s="761" t="s">
        <v>2380</v>
      </c>
      <c r="G319" s="761">
        <v>41518</v>
      </c>
      <c r="H319" s="761" t="s">
        <v>526</v>
      </c>
      <c r="I319" s="761" t="s">
        <v>2360</v>
      </c>
      <c r="J319" s="729">
        <v>41518</v>
      </c>
      <c r="K319" s="869" t="s">
        <v>3309</v>
      </c>
      <c r="L319" s="699" t="s">
        <v>3344</v>
      </c>
      <c r="M319" s="761" t="s">
        <v>3311</v>
      </c>
      <c r="N319" s="722" t="s">
        <v>229</v>
      </c>
      <c r="O319" s="722" t="s">
        <v>47</v>
      </c>
      <c r="P319" s="722" t="s">
        <v>535</v>
      </c>
      <c r="Q319" s="723" t="s">
        <v>149</v>
      </c>
      <c r="R319" s="722" t="s">
        <v>615</v>
      </c>
      <c r="S319" s="870">
        <v>1151678</v>
      </c>
      <c r="T319" s="870">
        <v>1151678</v>
      </c>
      <c r="U319" s="870">
        <v>1234921</v>
      </c>
      <c r="V319" s="870">
        <v>0</v>
      </c>
      <c r="W319" s="870">
        <v>0</v>
      </c>
      <c r="X319" s="870">
        <v>0</v>
      </c>
      <c r="AA319" s="870">
        <v>1234921</v>
      </c>
    </row>
    <row r="320" spans="1:27" ht="35.1" customHeight="1">
      <c r="A320" s="866">
        <v>606</v>
      </c>
      <c r="B320" s="699" t="s">
        <v>522</v>
      </c>
      <c r="C320" s="733" t="s">
        <v>610</v>
      </c>
      <c r="D320" s="868" t="s">
        <v>2358</v>
      </c>
      <c r="E320" s="699" t="s">
        <v>524</v>
      </c>
      <c r="F320" s="761" t="s">
        <v>2380</v>
      </c>
      <c r="G320" s="761">
        <v>41518</v>
      </c>
      <c r="H320" s="761" t="s">
        <v>526</v>
      </c>
      <c r="I320" s="761" t="s">
        <v>2360</v>
      </c>
      <c r="J320" s="729">
        <v>41518</v>
      </c>
      <c r="K320" s="869" t="s">
        <v>3309</v>
      </c>
      <c r="L320" s="699" t="s">
        <v>3344</v>
      </c>
      <c r="M320" s="761" t="s">
        <v>3311</v>
      </c>
      <c r="N320" s="722" t="s">
        <v>229</v>
      </c>
      <c r="O320" s="722" t="s">
        <v>47</v>
      </c>
      <c r="P320" s="722" t="s">
        <v>535</v>
      </c>
      <c r="Q320" s="723" t="s">
        <v>149</v>
      </c>
      <c r="R320" s="722" t="s">
        <v>616</v>
      </c>
      <c r="S320" s="870">
        <v>348683</v>
      </c>
      <c r="T320" s="870">
        <v>348683</v>
      </c>
      <c r="U320" s="870">
        <v>374044</v>
      </c>
      <c r="V320" s="870">
        <v>0</v>
      </c>
      <c r="W320" s="870">
        <v>0</v>
      </c>
      <c r="X320" s="870">
        <v>0</v>
      </c>
      <c r="AA320" s="870">
        <v>374044</v>
      </c>
    </row>
    <row r="321" spans="1:27" ht="35.1" customHeight="1">
      <c r="A321" s="866">
        <v>606</v>
      </c>
      <c r="B321" s="699" t="s">
        <v>522</v>
      </c>
      <c r="C321" s="733" t="s">
        <v>610</v>
      </c>
      <c r="D321" s="868" t="s">
        <v>2358</v>
      </c>
      <c r="E321" s="699" t="s">
        <v>524</v>
      </c>
      <c r="F321" s="761" t="s">
        <v>2380</v>
      </c>
      <c r="G321" s="761">
        <v>41518</v>
      </c>
      <c r="H321" s="761" t="s">
        <v>526</v>
      </c>
      <c r="I321" s="761" t="s">
        <v>2360</v>
      </c>
      <c r="J321" s="729">
        <v>41518</v>
      </c>
      <c r="K321" s="869" t="s">
        <v>3309</v>
      </c>
      <c r="L321" s="699" t="s">
        <v>3344</v>
      </c>
      <c r="M321" s="761" t="s">
        <v>3311</v>
      </c>
      <c r="N321" s="722" t="s">
        <v>229</v>
      </c>
      <c r="O321" s="722" t="s">
        <v>47</v>
      </c>
      <c r="P321" s="722" t="s">
        <v>535</v>
      </c>
      <c r="Q321" s="723" t="s">
        <v>149</v>
      </c>
      <c r="R321" s="722" t="s">
        <v>39</v>
      </c>
      <c r="S321" s="870">
        <v>74700</v>
      </c>
      <c r="T321" s="870">
        <v>48540</v>
      </c>
      <c r="U321" s="870">
        <v>70000</v>
      </c>
      <c r="V321" s="870">
        <v>0</v>
      </c>
      <c r="W321" s="870">
        <v>0</v>
      </c>
      <c r="X321" s="870">
        <v>0</v>
      </c>
      <c r="AA321" s="870">
        <v>70000</v>
      </c>
    </row>
    <row r="322" spans="1:27" ht="35.1" customHeight="1">
      <c r="A322" s="866">
        <v>606</v>
      </c>
      <c r="B322" s="699" t="s">
        <v>522</v>
      </c>
      <c r="C322" s="733" t="s">
        <v>610</v>
      </c>
      <c r="D322" s="868" t="s">
        <v>2358</v>
      </c>
      <c r="E322" s="699" t="s">
        <v>524</v>
      </c>
      <c r="F322" s="761" t="s">
        <v>2380</v>
      </c>
      <c r="G322" s="761">
        <v>41518</v>
      </c>
      <c r="H322" s="761" t="s">
        <v>526</v>
      </c>
      <c r="I322" s="761" t="s">
        <v>2360</v>
      </c>
      <c r="J322" s="729">
        <v>41518</v>
      </c>
      <c r="K322" s="728" t="s">
        <v>613</v>
      </c>
      <c r="L322" s="699" t="s">
        <v>614</v>
      </c>
      <c r="M322" s="761" t="s">
        <v>3312</v>
      </c>
      <c r="N322" s="722" t="s">
        <v>229</v>
      </c>
      <c r="O322" s="722" t="s">
        <v>47</v>
      </c>
      <c r="P322" s="722" t="s">
        <v>535</v>
      </c>
      <c r="Q322" s="723" t="s">
        <v>149</v>
      </c>
      <c r="R322" s="722" t="s">
        <v>40</v>
      </c>
      <c r="S322" s="870">
        <v>0.66</v>
      </c>
      <c r="T322" s="870">
        <v>0.66</v>
      </c>
      <c r="U322" s="870">
        <v>0</v>
      </c>
      <c r="V322" s="870">
        <v>0</v>
      </c>
      <c r="W322" s="870">
        <v>0</v>
      </c>
      <c r="X322" s="870">
        <v>0</v>
      </c>
      <c r="AA322" s="870">
        <v>0</v>
      </c>
    </row>
    <row r="323" spans="1:27" ht="35.1" customHeight="1">
      <c r="A323" s="866">
        <v>606</v>
      </c>
      <c r="B323" s="699" t="s">
        <v>522</v>
      </c>
      <c r="C323" s="733" t="s">
        <v>610</v>
      </c>
      <c r="D323" s="868" t="s">
        <v>2358</v>
      </c>
      <c r="E323" s="699" t="s">
        <v>524</v>
      </c>
      <c r="F323" s="761" t="s">
        <v>2380</v>
      </c>
      <c r="G323" s="761">
        <v>41518</v>
      </c>
      <c r="H323" s="761" t="s">
        <v>526</v>
      </c>
      <c r="I323" s="761" t="s">
        <v>2360</v>
      </c>
      <c r="J323" s="729">
        <v>41518</v>
      </c>
      <c r="K323" s="728" t="s">
        <v>613</v>
      </c>
      <c r="L323" s="699" t="s">
        <v>614</v>
      </c>
      <c r="M323" s="761" t="s">
        <v>3312</v>
      </c>
      <c r="N323" s="722" t="s">
        <v>229</v>
      </c>
      <c r="O323" s="722" t="s">
        <v>47</v>
      </c>
      <c r="P323" s="722" t="s">
        <v>535</v>
      </c>
      <c r="Q323" s="723" t="s">
        <v>149</v>
      </c>
      <c r="R323" s="722" t="s">
        <v>41</v>
      </c>
      <c r="S323" s="870">
        <v>7500</v>
      </c>
      <c r="T323" s="870">
        <v>7500</v>
      </c>
      <c r="U323" s="870">
        <v>0</v>
      </c>
      <c r="V323" s="870">
        <v>0</v>
      </c>
      <c r="W323" s="870">
        <v>0</v>
      </c>
      <c r="X323" s="870">
        <v>0</v>
      </c>
      <c r="AA323" s="870">
        <v>0</v>
      </c>
    </row>
    <row r="324" spans="1:27" ht="35.1" customHeight="1">
      <c r="A324" s="866">
        <v>606</v>
      </c>
      <c r="B324" s="699" t="s">
        <v>522</v>
      </c>
      <c r="C324" s="733" t="s">
        <v>610</v>
      </c>
      <c r="D324" s="868" t="s">
        <v>2358</v>
      </c>
      <c r="E324" s="699" t="s">
        <v>524</v>
      </c>
      <c r="F324" s="761" t="s">
        <v>2381</v>
      </c>
      <c r="G324" s="761">
        <v>41518</v>
      </c>
      <c r="H324" s="761" t="s">
        <v>526</v>
      </c>
      <c r="I324" s="761" t="s">
        <v>2360</v>
      </c>
      <c r="J324" s="729">
        <v>41518</v>
      </c>
      <c r="K324" s="869" t="s">
        <v>3309</v>
      </c>
      <c r="L324" s="699" t="s">
        <v>3310</v>
      </c>
      <c r="M324" s="761" t="s">
        <v>3311</v>
      </c>
      <c r="N324" s="722" t="s">
        <v>229</v>
      </c>
      <c r="O324" s="722" t="s">
        <v>47</v>
      </c>
      <c r="P324" s="722" t="s">
        <v>536</v>
      </c>
      <c r="Q324" s="723" t="s">
        <v>515</v>
      </c>
      <c r="R324" s="722" t="s">
        <v>615</v>
      </c>
      <c r="S324" s="870">
        <v>38880</v>
      </c>
      <c r="T324" s="870">
        <v>38880</v>
      </c>
      <c r="U324" s="870">
        <v>3600</v>
      </c>
      <c r="V324" s="870">
        <v>0</v>
      </c>
      <c r="W324" s="870">
        <v>0</v>
      </c>
      <c r="X324" s="870">
        <v>0</v>
      </c>
      <c r="AA324" s="870">
        <v>3600</v>
      </c>
    </row>
    <row r="325" spans="1:27" ht="35.1" customHeight="1">
      <c r="A325" s="866">
        <v>606</v>
      </c>
      <c r="B325" s="699" t="s">
        <v>522</v>
      </c>
      <c r="C325" s="733" t="s">
        <v>610</v>
      </c>
      <c r="D325" s="868" t="s">
        <v>2358</v>
      </c>
      <c r="E325" s="699" t="s">
        <v>524</v>
      </c>
      <c r="F325" s="761" t="s">
        <v>2381</v>
      </c>
      <c r="G325" s="761">
        <v>41518</v>
      </c>
      <c r="H325" s="761" t="s">
        <v>526</v>
      </c>
      <c r="I325" s="761" t="s">
        <v>2360</v>
      </c>
      <c r="J325" s="729">
        <v>41518</v>
      </c>
      <c r="K325" s="869" t="s">
        <v>3309</v>
      </c>
      <c r="L325" s="699" t="s">
        <v>3345</v>
      </c>
      <c r="M325" s="761" t="s">
        <v>3311</v>
      </c>
      <c r="N325" s="722" t="s">
        <v>229</v>
      </c>
      <c r="O325" s="722" t="s">
        <v>47</v>
      </c>
      <c r="P325" s="722" t="s">
        <v>536</v>
      </c>
      <c r="Q325" s="723" t="s">
        <v>515</v>
      </c>
      <c r="R325" s="722" t="s">
        <v>616</v>
      </c>
      <c r="S325" s="870">
        <v>11742</v>
      </c>
      <c r="T325" s="870">
        <v>11742</v>
      </c>
      <c r="U325" s="870">
        <v>1087.2</v>
      </c>
      <c r="V325" s="870">
        <v>0</v>
      </c>
      <c r="W325" s="870">
        <v>0</v>
      </c>
      <c r="X325" s="870">
        <v>0</v>
      </c>
      <c r="AA325" s="870">
        <v>1087.2</v>
      </c>
    </row>
    <row r="326" spans="1:27" ht="35.1" customHeight="1">
      <c r="A326" s="866">
        <v>606</v>
      </c>
      <c r="B326" s="699" t="s">
        <v>522</v>
      </c>
      <c r="C326" s="733" t="s">
        <v>610</v>
      </c>
      <c r="D326" s="868" t="s">
        <v>2358</v>
      </c>
      <c r="E326" s="699" t="s">
        <v>524</v>
      </c>
      <c r="F326" s="761" t="s">
        <v>2382</v>
      </c>
      <c r="G326" s="761">
        <v>41518</v>
      </c>
      <c r="H326" s="761" t="s">
        <v>526</v>
      </c>
      <c r="I326" s="761" t="s">
        <v>2360</v>
      </c>
      <c r="J326" s="729">
        <v>41518</v>
      </c>
      <c r="K326" s="869" t="s">
        <v>3309</v>
      </c>
      <c r="L326" s="699" t="s">
        <v>3344</v>
      </c>
      <c r="M326" s="761" t="s">
        <v>3311</v>
      </c>
      <c r="N326" s="722" t="s">
        <v>229</v>
      </c>
      <c r="O326" s="722" t="s">
        <v>47</v>
      </c>
      <c r="P326" s="722" t="s">
        <v>619</v>
      </c>
      <c r="Q326" s="871" t="s">
        <v>597</v>
      </c>
      <c r="R326" s="722" t="s">
        <v>620</v>
      </c>
      <c r="S326" s="870">
        <v>0</v>
      </c>
      <c r="T326" s="870">
        <v>0</v>
      </c>
      <c r="U326" s="870">
        <v>0</v>
      </c>
      <c r="V326" s="870">
        <v>3720000</v>
      </c>
      <c r="W326" s="870">
        <v>6819620</v>
      </c>
      <c r="X326" s="870">
        <v>0</v>
      </c>
      <c r="AA326" s="870">
        <v>0</v>
      </c>
    </row>
    <row r="327" spans="1:27" ht="35.1" customHeight="1">
      <c r="A327" s="866">
        <v>606</v>
      </c>
      <c r="B327" s="699" t="s">
        <v>522</v>
      </c>
      <c r="C327" s="733" t="s">
        <v>610</v>
      </c>
      <c r="D327" s="868" t="s">
        <v>2358</v>
      </c>
      <c r="E327" s="699" t="s">
        <v>524</v>
      </c>
      <c r="F327" s="761" t="s">
        <v>2382</v>
      </c>
      <c r="G327" s="761">
        <v>41518</v>
      </c>
      <c r="H327" s="761" t="s">
        <v>526</v>
      </c>
      <c r="I327" s="761" t="s">
        <v>2360</v>
      </c>
      <c r="J327" s="729">
        <v>41518</v>
      </c>
      <c r="K327" s="869" t="s">
        <v>3309</v>
      </c>
      <c r="L327" s="699" t="s">
        <v>3343</v>
      </c>
      <c r="M327" s="761" t="s">
        <v>3311</v>
      </c>
      <c r="N327" s="722" t="s">
        <v>229</v>
      </c>
      <c r="O327" s="722" t="s">
        <v>548</v>
      </c>
      <c r="P327" s="722" t="s">
        <v>608</v>
      </c>
      <c r="Q327" s="723" t="s">
        <v>609</v>
      </c>
      <c r="R327" s="722" t="s">
        <v>39</v>
      </c>
      <c r="S327" s="870">
        <v>200000</v>
      </c>
      <c r="T327" s="870">
        <v>200000</v>
      </c>
      <c r="U327" s="870">
        <v>200000</v>
      </c>
      <c r="V327" s="870">
        <v>200000</v>
      </c>
      <c r="W327" s="870">
        <v>200000</v>
      </c>
      <c r="X327" s="870">
        <v>200000</v>
      </c>
      <c r="AA327" s="870">
        <v>200000</v>
      </c>
    </row>
    <row r="328" spans="1:27" ht="35.1" customHeight="1">
      <c r="A328" s="866">
        <v>606</v>
      </c>
      <c r="B328" s="699" t="s">
        <v>522</v>
      </c>
      <c r="C328" s="733" t="s">
        <v>610</v>
      </c>
      <c r="D328" s="868" t="s">
        <v>2358</v>
      </c>
      <c r="E328" s="699" t="s">
        <v>524</v>
      </c>
      <c r="F328" s="761" t="s">
        <v>2361</v>
      </c>
      <c r="G328" s="761">
        <v>41518</v>
      </c>
      <c r="H328" s="761" t="s">
        <v>526</v>
      </c>
      <c r="I328" s="761" t="s">
        <v>2360</v>
      </c>
      <c r="J328" s="729">
        <v>41518</v>
      </c>
      <c r="K328" s="869" t="s">
        <v>3315</v>
      </c>
      <c r="L328" s="699" t="s">
        <v>3316</v>
      </c>
      <c r="M328" s="761" t="s">
        <v>3528</v>
      </c>
      <c r="N328" s="722" t="s">
        <v>229</v>
      </c>
      <c r="O328" s="722" t="s">
        <v>548</v>
      </c>
      <c r="P328" s="722" t="s">
        <v>541</v>
      </c>
      <c r="Q328" s="723" t="s">
        <v>542</v>
      </c>
      <c r="R328" s="722" t="s">
        <v>531</v>
      </c>
      <c r="S328" s="870">
        <v>0</v>
      </c>
      <c r="T328" s="870">
        <v>0</v>
      </c>
      <c r="U328" s="870">
        <v>370580</v>
      </c>
      <c r="V328" s="870">
        <v>0</v>
      </c>
      <c r="W328" s="870">
        <v>0</v>
      </c>
      <c r="X328" s="870">
        <v>0</v>
      </c>
      <c r="AA328" s="870">
        <v>370580</v>
      </c>
    </row>
    <row r="329" spans="1:27" ht="35.1" customHeight="1">
      <c r="A329" s="866">
        <v>606</v>
      </c>
      <c r="B329" s="699" t="s">
        <v>522</v>
      </c>
      <c r="C329" s="733" t="s">
        <v>610</v>
      </c>
      <c r="D329" s="868" t="s">
        <v>2358</v>
      </c>
      <c r="E329" s="699" t="s">
        <v>524</v>
      </c>
      <c r="F329" s="761" t="s">
        <v>2359</v>
      </c>
      <c r="G329" s="761">
        <v>41518</v>
      </c>
      <c r="H329" s="761" t="s">
        <v>526</v>
      </c>
      <c r="I329" s="761" t="s">
        <v>2360</v>
      </c>
      <c r="J329" s="729">
        <v>41518</v>
      </c>
      <c r="K329" s="869" t="s">
        <v>3309</v>
      </c>
      <c r="L329" s="699" t="s">
        <v>3332</v>
      </c>
      <c r="M329" s="761" t="s">
        <v>3311</v>
      </c>
      <c r="N329" s="722" t="s">
        <v>229</v>
      </c>
      <c r="O329" s="722" t="s">
        <v>50</v>
      </c>
      <c r="P329" s="722" t="s">
        <v>556</v>
      </c>
      <c r="Q329" s="723" t="s">
        <v>149</v>
      </c>
      <c r="R329" s="722" t="s">
        <v>554</v>
      </c>
      <c r="S329" s="870">
        <v>0</v>
      </c>
      <c r="T329" s="870">
        <v>0</v>
      </c>
      <c r="U329" s="870">
        <v>189218.68</v>
      </c>
      <c r="V329" s="870">
        <v>0</v>
      </c>
      <c r="W329" s="870">
        <v>0</v>
      </c>
      <c r="X329" s="870">
        <v>0</v>
      </c>
      <c r="AA329" s="870">
        <v>189218.68</v>
      </c>
    </row>
    <row r="330" spans="1:27" ht="35.1" customHeight="1">
      <c r="A330" s="866">
        <v>606</v>
      </c>
      <c r="B330" s="699" t="s">
        <v>522</v>
      </c>
      <c r="C330" s="733" t="s">
        <v>610</v>
      </c>
      <c r="D330" s="868" t="s">
        <v>2358</v>
      </c>
      <c r="E330" s="699" t="s">
        <v>524</v>
      </c>
      <c r="F330" s="761" t="s">
        <v>2359</v>
      </c>
      <c r="G330" s="761">
        <v>41518</v>
      </c>
      <c r="H330" s="761" t="s">
        <v>526</v>
      </c>
      <c r="I330" s="761" t="s">
        <v>2360</v>
      </c>
      <c r="J330" s="729">
        <v>41518</v>
      </c>
      <c r="K330" s="869" t="s">
        <v>3309</v>
      </c>
      <c r="L330" s="699" t="s">
        <v>3332</v>
      </c>
      <c r="M330" s="761" t="s">
        <v>3311</v>
      </c>
      <c r="N330" s="722" t="s">
        <v>229</v>
      </c>
      <c r="O330" s="722" t="s">
        <v>50</v>
      </c>
      <c r="P330" s="722" t="s">
        <v>556</v>
      </c>
      <c r="Q330" s="723" t="s">
        <v>149</v>
      </c>
      <c r="R330" s="722" t="s">
        <v>555</v>
      </c>
      <c r="S330" s="870">
        <v>0</v>
      </c>
      <c r="T330" s="870">
        <v>0</v>
      </c>
      <c r="U330" s="870">
        <v>40006.5</v>
      </c>
      <c r="V330" s="870">
        <v>0</v>
      </c>
      <c r="W330" s="870">
        <v>0</v>
      </c>
      <c r="X330" s="870">
        <v>0</v>
      </c>
      <c r="AA330" s="870">
        <v>40006.5</v>
      </c>
    </row>
    <row r="331" spans="1:27" ht="35.1" customHeight="1">
      <c r="A331" s="866">
        <v>606</v>
      </c>
      <c r="B331" s="699" t="s">
        <v>522</v>
      </c>
      <c r="C331" s="733" t="s">
        <v>610</v>
      </c>
      <c r="D331" s="868" t="s">
        <v>2358</v>
      </c>
      <c r="E331" s="699" t="s">
        <v>524</v>
      </c>
      <c r="F331" s="761" t="s">
        <v>2359</v>
      </c>
      <c r="G331" s="761">
        <v>41518</v>
      </c>
      <c r="H331" s="761" t="s">
        <v>526</v>
      </c>
      <c r="I331" s="761" t="s">
        <v>2360</v>
      </c>
      <c r="J331" s="729">
        <v>41518</v>
      </c>
      <c r="K331" s="869" t="s">
        <v>3309</v>
      </c>
      <c r="L331" s="699" t="s">
        <v>3332</v>
      </c>
      <c r="M331" s="761" t="s">
        <v>3311</v>
      </c>
      <c r="N331" s="722" t="s">
        <v>229</v>
      </c>
      <c r="O331" s="722" t="s">
        <v>548</v>
      </c>
      <c r="P331" s="722" t="s">
        <v>556</v>
      </c>
      <c r="Q331" s="723" t="s">
        <v>149</v>
      </c>
      <c r="R331" s="722" t="s">
        <v>554</v>
      </c>
      <c r="S331" s="870">
        <v>0</v>
      </c>
      <c r="T331" s="870">
        <v>0</v>
      </c>
      <c r="U331" s="870">
        <v>22598.25</v>
      </c>
      <c r="V331" s="870">
        <v>0</v>
      </c>
      <c r="W331" s="870">
        <v>0</v>
      </c>
      <c r="X331" s="870">
        <v>0</v>
      </c>
      <c r="AA331" s="870">
        <v>22598.25</v>
      </c>
    </row>
    <row r="332" spans="1:27" ht="35.1" customHeight="1">
      <c r="A332" s="866">
        <v>606</v>
      </c>
      <c r="B332" s="699" t="s">
        <v>522</v>
      </c>
      <c r="C332" s="733" t="s">
        <v>54</v>
      </c>
      <c r="D332" s="868" t="s">
        <v>197</v>
      </c>
      <c r="E332" s="699" t="s">
        <v>621</v>
      </c>
      <c r="F332" s="761" t="s">
        <v>699</v>
      </c>
      <c r="G332" s="761">
        <v>39234</v>
      </c>
      <c r="H332" s="761" t="s">
        <v>868</v>
      </c>
      <c r="I332" s="761" t="s">
        <v>1372</v>
      </c>
      <c r="J332" s="729">
        <v>39442</v>
      </c>
      <c r="K332" s="728" t="s">
        <v>1843</v>
      </c>
      <c r="L332" s="699" t="s">
        <v>626</v>
      </c>
      <c r="M332" s="761">
        <v>41920</v>
      </c>
      <c r="N332" s="722" t="s">
        <v>229</v>
      </c>
      <c r="O332" s="722" t="s">
        <v>548</v>
      </c>
      <c r="P332" s="722" t="s">
        <v>627</v>
      </c>
      <c r="Q332" s="723" t="s">
        <v>158</v>
      </c>
      <c r="R332" s="722">
        <v>122</v>
      </c>
      <c r="S332" s="870">
        <v>507310.1</v>
      </c>
      <c r="T332" s="870">
        <v>507310.1</v>
      </c>
      <c r="U332" s="870">
        <v>515909.17</v>
      </c>
      <c r="V332" s="870">
        <v>522400</v>
      </c>
      <c r="W332" s="870">
        <v>522400</v>
      </c>
      <c r="X332" s="870">
        <v>522400</v>
      </c>
      <c r="AA332" s="870">
        <v>515909.17</v>
      </c>
    </row>
    <row r="333" spans="1:27" ht="35.1" customHeight="1">
      <c r="A333" s="866">
        <v>606</v>
      </c>
      <c r="B333" s="699" t="s">
        <v>522</v>
      </c>
      <c r="C333" s="733" t="s">
        <v>54</v>
      </c>
      <c r="D333" s="868" t="s">
        <v>197</v>
      </c>
      <c r="E333" s="699" t="s">
        <v>621</v>
      </c>
      <c r="F333" s="761" t="s">
        <v>699</v>
      </c>
      <c r="G333" s="761">
        <v>39234</v>
      </c>
      <c r="H333" s="761" t="s">
        <v>868</v>
      </c>
      <c r="I333" s="761" t="s">
        <v>1372</v>
      </c>
      <c r="J333" s="729">
        <v>39442</v>
      </c>
      <c r="K333" s="728" t="s">
        <v>1843</v>
      </c>
      <c r="L333" s="699" t="s">
        <v>626</v>
      </c>
      <c r="M333" s="761">
        <v>41920</v>
      </c>
      <c r="N333" s="722" t="s">
        <v>229</v>
      </c>
      <c r="O333" s="722" t="s">
        <v>548</v>
      </c>
      <c r="P333" s="722" t="s">
        <v>627</v>
      </c>
      <c r="Q333" s="723" t="s">
        <v>158</v>
      </c>
      <c r="R333" s="722" t="s">
        <v>36</v>
      </c>
      <c r="S333" s="870">
        <v>152953.29</v>
      </c>
      <c r="T333" s="870">
        <v>152953.29</v>
      </c>
      <c r="U333" s="870">
        <v>154522.54999999999</v>
      </c>
      <c r="V333" s="870">
        <v>154840</v>
      </c>
      <c r="W333" s="870">
        <v>154840</v>
      </c>
      <c r="X333" s="870">
        <v>154840</v>
      </c>
      <c r="AA333" s="870">
        <v>154522.54999999999</v>
      </c>
    </row>
    <row r="334" spans="1:27" ht="35.1" customHeight="1">
      <c r="A334" s="866">
        <v>606</v>
      </c>
      <c r="B334" s="699" t="s">
        <v>522</v>
      </c>
      <c r="C334" s="733" t="s">
        <v>54</v>
      </c>
      <c r="D334" s="868" t="s">
        <v>197</v>
      </c>
      <c r="E334" s="699" t="s">
        <v>378</v>
      </c>
      <c r="F334" s="761" t="s">
        <v>2383</v>
      </c>
      <c r="G334" s="761">
        <v>39814</v>
      </c>
      <c r="H334" s="761" t="s">
        <v>628</v>
      </c>
      <c r="I334" s="761" t="s">
        <v>2384</v>
      </c>
      <c r="J334" s="729">
        <v>38416</v>
      </c>
      <c r="K334" s="728" t="s">
        <v>3526</v>
      </c>
      <c r="L334" s="699" t="s">
        <v>631</v>
      </c>
      <c r="M334" s="761">
        <v>42110</v>
      </c>
      <c r="N334" s="722" t="s">
        <v>229</v>
      </c>
      <c r="O334" s="722" t="s">
        <v>548</v>
      </c>
      <c r="P334" s="722" t="s">
        <v>627</v>
      </c>
      <c r="Q334" s="723" t="s">
        <v>158</v>
      </c>
      <c r="R334" s="722" t="s">
        <v>39</v>
      </c>
      <c r="S334" s="870">
        <v>1672655.61</v>
      </c>
      <c r="T334" s="870">
        <v>1672454.68</v>
      </c>
      <c r="U334" s="870">
        <v>1678873.78</v>
      </c>
      <c r="V334" s="870">
        <v>1690510</v>
      </c>
      <c r="W334" s="870">
        <v>1690510</v>
      </c>
      <c r="X334" s="870">
        <v>1690510</v>
      </c>
      <c r="AA334" s="870">
        <v>1678873.78</v>
      </c>
    </row>
    <row r="335" spans="1:27" ht="35.1" customHeight="1">
      <c r="A335" s="866">
        <v>606</v>
      </c>
      <c r="B335" s="699" t="s">
        <v>522</v>
      </c>
      <c r="C335" s="733" t="s">
        <v>54</v>
      </c>
      <c r="D335" s="868" t="s">
        <v>197</v>
      </c>
      <c r="E335" s="699" t="s">
        <v>378</v>
      </c>
      <c r="F335" s="761" t="s">
        <v>2385</v>
      </c>
      <c r="G335" s="761">
        <v>39814</v>
      </c>
      <c r="H335" s="761" t="s">
        <v>628</v>
      </c>
      <c r="I335" s="761" t="s">
        <v>2384</v>
      </c>
      <c r="J335" s="729">
        <v>38416</v>
      </c>
      <c r="K335" s="728" t="s">
        <v>3526</v>
      </c>
      <c r="L335" s="699" t="s">
        <v>2051</v>
      </c>
      <c r="M335" s="761">
        <v>42110</v>
      </c>
      <c r="N335" s="722" t="s">
        <v>229</v>
      </c>
      <c r="O335" s="722" t="s">
        <v>548</v>
      </c>
      <c r="P335" s="722" t="s">
        <v>627</v>
      </c>
      <c r="Q335" s="723" t="s">
        <v>158</v>
      </c>
      <c r="R335" s="722" t="s">
        <v>40</v>
      </c>
      <c r="S335" s="870">
        <v>41054</v>
      </c>
      <c r="T335" s="870">
        <v>41054</v>
      </c>
      <c r="U335" s="870">
        <v>38789</v>
      </c>
      <c r="V335" s="870">
        <v>40240</v>
      </c>
      <c r="W335" s="870">
        <v>40240</v>
      </c>
      <c r="X335" s="870">
        <v>40240</v>
      </c>
      <c r="AA335" s="870">
        <v>38789</v>
      </c>
    </row>
    <row r="336" spans="1:27" ht="35.1" customHeight="1">
      <c r="A336" s="866">
        <v>606</v>
      </c>
      <c r="B336" s="699" t="s">
        <v>522</v>
      </c>
      <c r="C336" s="733" t="s">
        <v>54</v>
      </c>
      <c r="D336" s="868" t="s">
        <v>197</v>
      </c>
      <c r="E336" s="699" t="s">
        <v>378</v>
      </c>
      <c r="F336" s="761" t="s">
        <v>2385</v>
      </c>
      <c r="G336" s="761">
        <v>39814</v>
      </c>
      <c r="H336" s="761" t="s">
        <v>628</v>
      </c>
      <c r="I336" s="761" t="s">
        <v>2384</v>
      </c>
      <c r="J336" s="729">
        <v>38416</v>
      </c>
      <c r="K336" s="728" t="s">
        <v>3526</v>
      </c>
      <c r="L336" s="699" t="s">
        <v>2051</v>
      </c>
      <c r="M336" s="761">
        <v>42110</v>
      </c>
      <c r="N336" s="722" t="s">
        <v>229</v>
      </c>
      <c r="O336" s="722" t="s">
        <v>548</v>
      </c>
      <c r="P336" s="722" t="s">
        <v>627</v>
      </c>
      <c r="Q336" s="723" t="s">
        <v>158</v>
      </c>
      <c r="R336" s="722" t="s">
        <v>41</v>
      </c>
      <c r="S336" s="870">
        <v>1877</v>
      </c>
      <c r="T336" s="870">
        <v>1877</v>
      </c>
      <c r="U336" s="870">
        <v>1877</v>
      </c>
      <c r="V336" s="870">
        <v>1900</v>
      </c>
      <c r="W336" s="870">
        <v>1900</v>
      </c>
      <c r="X336" s="870">
        <v>1900</v>
      </c>
      <c r="AA336" s="870">
        <v>1877</v>
      </c>
    </row>
    <row r="337" spans="1:27" ht="35.1" customHeight="1">
      <c r="A337" s="866">
        <v>606</v>
      </c>
      <c r="B337" s="699" t="s">
        <v>522</v>
      </c>
      <c r="C337" s="733" t="s">
        <v>54</v>
      </c>
      <c r="D337" s="868" t="s">
        <v>197</v>
      </c>
      <c r="E337" s="699" t="s">
        <v>378</v>
      </c>
      <c r="F337" s="761" t="s">
        <v>2385</v>
      </c>
      <c r="G337" s="761">
        <v>39814</v>
      </c>
      <c r="H337" s="761" t="s">
        <v>628</v>
      </c>
      <c r="I337" s="761" t="s">
        <v>2384</v>
      </c>
      <c r="J337" s="729">
        <v>38416</v>
      </c>
      <c r="K337" s="728" t="s">
        <v>630</v>
      </c>
      <c r="L337" s="699" t="s">
        <v>2051</v>
      </c>
      <c r="M337" s="761">
        <v>42110</v>
      </c>
      <c r="N337" s="722" t="s">
        <v>229</v>
      </c>
      <c r="O337" s="722" t="s">
        <v>548</v>
      </c>
      <c r="P337" s="722" t="s">
        <v>627</v>
      </c>
      <c r="Q337" s="723" t="s">
        <v>158</v>
      </c>
      <c r="R337" s="722" t="s">
        <v>43</v>
      </c>
      <c r="S337" s="870">
        <v>0</v>
      </c>
      <c r="T337" s="870">
        <v>0</v>
      </c>
      <c r="U337" s="870">
        <v>16747.5</v>
      </c>
      <c r="V337" s="870">
        <v>11000</v>
      </c>
      <c r="W337" s="870">
        <v>11000</v>
      </c>
      <c r="X337" s="870">
        <v>11000</v>
      </c>
      <c r="AA337" s="870">
        <v>16747.5</v>
      </c>
    </row>
    <row r="338" spans="1:27" ht="35.1" customHeight="1">
      <c r="A338" s="866">
        <v>606</v>
      </c>
      <c r="B338" s="699" t="s">
        <v>522</v>
      </c>
      <c r="C338" s="733" t="s">
        <v>54</v>
      </c>
      <c r="D338" s="868" t="s">
        <v>197</v>
      </c>
      <c r="E338" s="699" t="s">
        <v>621</v>
      </c>
      <c r="F338" s="761" t="s">
        <v>699</v>
      </c>
      <c r="G338" s="761">
        <v>39234</v>
      </c>
      <c r="H338" s="761" t="s">
        <v>868</v>
      </c>
      <c r="I338" s="761" t="s">
        <v>1372</v>
      </c>
      <c r="J338" s="729">
        <v>39442</v>
      </c>
      <c r="K338" s="728" t="s">
        <v>1843</v>
      </c>
      <c r="L338" s="699" t="s">
        <v>626</v>
      </c>
      <c r="M338" s="761">
        <v>41920</v>
      </c>
      <c r="N338" s="722" t="s">
        <v>229</v>
      </c>
      <c r="O338" s="722" t="s">
        <v>548</v>
      </c>
      <c r="P338" s="722" t="s">
        <v>634</v>
      </c>
      <c r="Q338" s="723" t="s">
        <v>158</v>
      </c>
      <c r="R338" s="722">
        <v>121</v>
      </c>
      <c r="S338" s="870">
        <v>16577924</v>
      </c>
      <c r="T338" s="870">
        <v>16577924</v>
      </c>
      <c r="U338" s="870">
        <v>16380112.58</v>
      </c>
      <c r="V338" s="870">
        <v>16372670</v>
      </c>
      <c r="W338" s="870">
        <v>16372670</v>
      </c>
      <c r="X338" s="870">
        <v>16372670</v>
      </c>
      <c r="AA338" s="870">
        <v>16380112.58</v>
      </c>
    </row>
    <row r="339" spans="1:27" ht="35.1" customHeight="1">
      <c r="A339" s="866">
        <v>606</v>
      </c>
      <c r="B339" s="699" t="s">
        <v>522</v>
      </c>
      <c r="C339" s="733" t="s">
        <v>54</v>
      </c>
      <c r="D339" s="868" t="s">
        <v>197</v>
      </c>
      <c r="E339" s="699" t="s">
        <v>621</v>
      </c>
      <c r="F339" s="761" t="s">
        <v>699</v>
      </c>
      <c r="G339" s="761">
        <v>39234</v>
      </c>
      <c r="H339" s="761" t="s">
        <v>868</v>
      </c>
      <c r="I339" s="761" t="s">
        <v>1372</v>
      </c>
      <c r="J339" s="729">
        <v>39442</v>
      </c>
      <c r="K339" s="728" t="s">
        <v>1843</v>
      </c>
      <c r="L339" s="699" t="s">
        <v>626</v>
      </c>
      <c r="M339" s="761">
        <v>41920</v>
      </c>
      <c r="N339" s="722" t="s">
        <v>229</v>
      </c>
      <c r="O339" s="722" t="s">
        <v>548</v>
      </c>
      <c r="P339" s="722" t="s">
        <v>634</v>
      </c>
      <c r="Q339" s="723" t="s">
        <v>158</v>
      </c>
      <c r="R339" s="722" t="s">
        <v>36</v>
      </c>
      <c r="S339" s="870">
        <v>4878378.47</v>
      </c>
      <c r="T339" s="870">
        <v>4878378.47</v>
      </c>
      <c r="U339" s="870">
        <v>4917467.42</v>
      </c>
      <c r="V339" s="870">
        <v>4940810</v>
      </c>
      <c r="W339" s="870">
        <v>4940810</v>
      </c>
      <c r="X339" s="870">
        <v>4940810</v>
      </c>
      <c r="AA339" s="870">
        <v>4917467.42</v>
      </c>
    </row>
    <row r="340" spans="1:27" ht="35.1" customHeight="1">
      <c r="A340" s="866">
        <v>606</v>
      </c>
      <c r="B340" s="699" t="s">
        <v>522</v>
      </c>
      <c r="C340" s="733" t="s">
        <v>54</v>
      </c>
      <c r="D340" s="868" t="s">
        <v>197</v>
      </c>
      <c r="E340" s="699" t="s">
        <v>1254</v>
      </c>
      <c r="F340" s="761" t="s">
        <v>2682</v>
      </c>
      <c r="G340" s="761">
        <v>39814</v>
      </c>
      <c r="H340" s="761" t="s">
        <v>1256</v>
      </c>
      <c r="I340" s="761" t="s">
        <v>2683</v>
      </c>
      <c r="J340" s="729">
        <v>38416</v>
      </c>
      <c r="K340" s="728" t="s">
        <v>3324</v>
      </c>
      <c r="L340" s="699" t="s">
        <v>3346</v>
      </c>
      <c r="M340" s="761">
        <v>42950</v>
      </c>
      <c r="N340" s="722" t="s">
        <v>229</v>
      </c>
      <c r="O340" s="722" t="s">
        <v>548</v>
      </c>
      <c r="P340" s="722" t="s">
        <v>3347</v>
      </c>
      <c r="Q340" s="723" t="s">
        <v>149</v>
      </c>
      <c r="R340" s="722" t="s">
        <v>615</v>
      </c>
      <c r="S340" s="724">
        <v>0</v>
      </c>
      <c r="T340" s="724">
        <v>0</v>
      </c>
      <c r="U340" s="724">
        <v>0</v>
      </c>
      <c r="V340" s="724">
        <v>4564550</v>
      </c>
      <c r="W340" s="724">
        <v>4979510</v>
      </c>
      <c r="X340" s="724">
        <v>4979510</v>
      </c>
      <c r="AA340" s="724">
        <v>0</v>
      </c>
    </row>
    <row r="341" spans="1:27" ht="35.1" customHeight="1">
      <c r="A341" s="866">
        <v>606</v>
      </c>
      <c r="B341" s="699" t="s">
        <v>522</v>
      </c>
      <c r="C341" s="733" t="s">
        <v>54</v>
      </c>
      <c r="D341" s="868" t="s">
        <v>197</v>
      </c>
      <c r="E341" s="699" t="s">
        <v>1254</v>
      </c>
      <c r="F341" s="761" t="s">
        <v>2682</v>
      </c>
      <c r="G341" s="761">
        <v>39814</v>
      </c>
      <c r="H341" s="761" t="s">
        <v>1256</v>
      </c>
      <c r="I341" s="761" t="s">
        <v>2683</v>
      </c>
      <c r="J341" s="729">
        <v>38416</v>
      </c>
      <c r="K341" s="728" t="s">
        <v>3324</v>
      </c>
      <c r="L341" s="699" t="s">
        <v>3346</v>
      </c>
      <c r="M341" s="761">
        <v>42950</v>
      </c>
      <c r="N341" s="722" t="s">
        <v>229</v>
      </c>
      <c r="O341" s="722" t="s">
        <v>548</v>
      </c>
      <c r="P341" s="722" t="s">
        <v>3347</v>
      </c>
      <c r="Q341" s="723" t="s">
        <v>149</v>
      </c>
      <c r="R341" s="722" t="s">
        <v>616</v>
      </c>
      <c r="S341" s="724">
        <v>0</v>
      </c>
      <c r="T341" s="724">
        <v>0</v>
      </c>
      <c r="U341" s="724">
        <v>0</v>
      </c>
      <c r="V341" s="724">
        <v>1378490</v>
      </c>
      <c r="W341" s="724">
        <v>1503810</v>
      </c>
      <c r="X341" s="724">
        <v>1503810</v>
      </c>
      <c r="AA341" s="724">
        <v>0</v>
      </c>
    </row>
    <row r="342" spans="1:27" ht="35.1" customHeight="1">
      <c r="A342" s="866">
        <v>606</v>
      </c>
      <c r="B342" s="699" t="s">
        <v>522</v>
      </c>
      <c r="C342" s="733" t="s">
        <v>54</v>
      </c>
      <c r="D342" s="868" t="s">
        <v>197</v>
      </c>
      <c r="E342" s="699" t="s">
        <v>1254</v>
      </c>
      <c r="F342" s="761" t="s">
        <v>2682</v>
      </c>
      <c r="G342" s="761">
        <v>39814</v>
      </c>
      <c r="H342" s="761" t="s">
        <v>1256</v>
      </c>
      <c r="I342" s="761" t="s">
        <v>2683</v>
      </c>
      <c r="J342" s="729">
        <v>38416</v>
      </c>
      <c r="K342" s="728" t="s">
        <v>3324</v>
      </c>
      <c r="L342" s="699" t="s">
        <v>3346</v>
      </c>
      <c r="M342" s="761">
        <v>42950</v>
      </c>
      <c r="N342" s="722" t="s">
        <v>229</v>
      </c>
      <c r="O342" s="722" t="s">
        <v>548</v>
      </c>
      <c r="P342" s="722" t="s">
        <v>3347</v>
      </c>
      <c r="Q342" s="723" t="s">
        <v>149</v>
      </c>
      <c r="R342" s="722" t="s">
        <v>39</v>
      </c>
      <c r="S342" s="724">
        <v>0</v>
      </c>
      <c r="T342" s="724">
        <v>0</v>
      </c>
      <c r="U342" s="724">
        <v>0</v>
      </c>
      <c r="V342" s="724">
        <v>863600</v>
      </c>
      <c r="W342" s="724">
        <v>226620</v>
      </c>
      <c r="X342" s="724">
        <v>226620</v>
      </c>
      <c r="AA342" s="724">
        <v>0</v>
      </c>
    </row>
    <row r="343" spans="1:27" ht="35.1" customHeight="1">
      <c r="A343" s="866">
        <v>606</v>
      </c>
      <c r="B343" s="699" t="s">
        <v>522</v>
      </c>
      <c r="C343" s="733" t="s">
        <v>636</v>
      </c>
      <c r="D343" s="868" t="s">
        <v>2386</v>
      </c>
      <c r="E343" s="699" t="s">
        <v>524</v>
      </c>
      <c r="F343" s="761" t="s">
        <v>2387</v>
      </c>
      <c r="G343" s="761">
        <v>41518</v>
      </c>
      <c r="H343" s="761" t="s">
        <v>639</v>
      </c>
      <c r="I343" s="761" t="s">
        <v>640</v>
      </c>
      <c r="J343" s="729">
        <v>41518</v>
      </c>
      <c r="K343" s="869" t="s">
        <v>3309</v>
      </c>
      <c r="L343" s="699" t="s">
        <v>3310</v>
      </c>
      <c r="M343" s="761" t="s">
        <v>3311</v>
      </c>
      <c r="N343" s="722" t="s">
        <v>229</v>
      </c>
      <c r="O343" s="722" t="s">
        <v>46</v>
      </c>
      <c r="P343" s="722" t="s">
        <v>641</v>
      </c>
      <c r="Q343" s="723" t="s">
        <v>642</v>
      </c>
      <c r="R343" s="722" t="s">
        <v>531</v>
      </c>
      <c r="S343" s="724">
        <v>655364236.65999997</v>
      </c>
      <c r="T343" s="724">
        <v>655364236.65999997</v>
      </c>
      <c r="U343" s="724">
        <v>725255228.70000005</v>
      </c>
      <c r="V343" s="724">
        <v>697969320</v>
      </c>
      <c r="W343" s="724">
        <v>709342290</v>
      </c>
      <c r="X343" s="724">
        <v>721037940</v>
      </c>
      <c r="AA343" s="724">
        <v>725255228.70000005</v>
      </c>
    </row>
    <row r="344" spans="1:27" ht="35.1" customHeight="1">
      <c r="A344" s="866">
        <v>606</v>
      </c>
      <c r="B344" s="699" t="s">
        <v>522</v>
      </c>
      <c r="C344" s="733" t="s">
        <v>636</v>
      </c>
      <c r="D344" s="868" t="s">
        <v>2386</v>
      </c>
      <c r="E344" s="699" t="s">
        <v>524</v>
      </c>
      <c r="F344" s="761" t="s">
        <v>2387</v>
      </c>
      <c r="G344" s="761">
        <v>41518</v>
      </c>
      <c r="H344" s="761" t="s">
        <v>639</v>
      </c>
      <c r="I344" s="761" t="s">
        <v>640</v>
      </c>
      <c r="J344" s="729">
        <v>41518</v>
      </c>
      <c r="K344" s="869" t="s">
        <v>3309</v>
      </c>
      <c r="L344" s="699" t="s">
        <v>3310</v>
      </c>
      <c r="M344" s="761" t="s">
        <v>3311</v>
      </c>
      <c r="N344" s="722" t="s">
        <v>229</v>
      </c>
      <c r="O344" s="722" t="s">
        <v>46</v>
      </c>
      <c r="P344" s="722" t="s">
        <v>641</v>
      </c>
      <c r="Q344" s="723" t="s">
        <v>642</v>
      </c>
      <c r="R344" s="722" t="s">
        <v>532</v>
      </c>
      <c r="S344" s="724">
        <v>28229013</v>
      </c>
      <c r="T344" s="724">
        <v>28229013</v>
      </c>
      <c r="U344" s="724">
        <v>32150267.199999999</v>
      </c>
      <c r="V344" s="724">
        <v>32582500</v>
      </c>
      <c r="W344" s="724">
        <v>33113400</v>
      </c>
      <c r="X344" s="724">
        <v>33775700</v>
      </c>
      <c r="AA344" s="724">
        <v>32150267.199999999</v>
      </c>
    </row>
    <row r="345" spans="1:27" ht="35.1" customHeight="1">
      <c r="A345" s="866">
        <v>606</v>
      </c>
      <c r="B345" s="699" t="s">
        <v>522</v>
      </c>
      <c r="C345" s="733" t="s">
        <v>636</v>
      </c>
      <c r="D345" s="868" t="s">
        <v>2386</v>
      </c>
      <c r="E345" s="699" t="s">
        <v>524</v>
      </c>
      <c r="F345" s="761" t="s">
        <v>2387</v>
      </c>
      <c r="G345" s="761">
        <v>41518</v>
      </c>
      <c r="H345" s="761" t="s">
        <v>639</v>
      </c>
      <c r="I345" s="761" t="s">
        <v>643</v>
      </c>
      <c r="J345" s="729">
        <v>41518</v>
      </c>
      <c r="K345" s="869" t="s">
        <v>3309</v>
      </c>
      <c r="L345" s="699" t="s">
        <v>3310</v>
      </c>
      <c r="M345" s="761" t="s">
        <v>3311</v>
      </c>
      <c r="N345" s="722" t="s">
        <v>229</v>
      </c>
      <c r="O345" s="722" t="s">
        <v>47</v>
      </c>
      <c r="P345" s="722" t="s">
        <v>644</v>
      </c>
      <c r="Q345" s="723" t="s">
        <v>645</v>
      </c>
      <c r="R345" s="722" t="s">
        <v>531</v>
      </c>
      <c r="S345" s="724">
        <v>949618762.97000003</v>
      </c>
      <c r="T345" s="724">
        <v>949613552.74000001</v>
      </c>
      <c r="U345" s="724">
        <v>1004119939.02</v>
      </c>
      <c r="V345" s="724">
        <v>953042900</v>
      </c>
      <c r="W345" s="724">
        <v>961646500</v>
      </c>
      <c r="X345" s="724">
        <v>971150700</v>
      </c>
      <c r="AA345" s="724">
        <v>1004119939.02</v>
      </c>
    </row>
    <row r="346" spans="1:27" ht="35.1" customHeight="1">
      <c r="A346" s="866">
        <v>606</v>
      </c>
      <c r="B346" s="699" t="s">
        <v>522</v>
      </c>
      <c r="C346" s="733" t="s">
        <v>636</v>
      </c>
      <c r="D346" s="868" t="s">
        <v>2386</v>
      </c>
      <c r="E346" s="699" t="s">
        <v>524</v>
      </c>
      <c r="F346" s="761" t="s">
        <v>2387</v>
      </c>
      <c r="G346" s="761">
        <v>41518</v>
      </c>
      <c r="H346" s="761" t="s">
        <v>639</v>
      </c>
      <c r="I346" s="761" t="s">
        <v>643</v>
      </c>
      <c r="J346" s="729">
        <v>41518</v>
      </c>
      <c r="K346" s="869" t="s">
        <v>3309</v>
      </c>
      <c r="L346" s="699" t="s">
        <v>3310</v>
      </c>
      <c r="M346" s="761" t="s">
        <v>3311</v>
      </c>
      <c r="N346" s="722" t="s">
        <v>229</v>
      </c>
      <c r="O346" s="722" t="s">
        <v>47</v>
      </c>
      <c r="P346" s="722" t="s">
        <v>644</v>
      </c>
      <c r="Q346" s="723" t="s">
        <v>645</v>
      </c>
      <c r="R346" s="722" t="s">
        <v>532</v>
      </c>
      <c r="S346" s="724">
        <v>98111393.579999998</v>
      </c>
      <c r="T346" s="724">
        <v>98111393.579999998</v>
      </c>
      <c r="U346" s="724">
        <v>102525531.40000001</v>
      </c>
      <c r="V346" s="724">
        <v>114194380</v>
      </c>
      <c r="W346" s="724">
        <v>115222500</v>
      </c>
      <c r="X346" s="724">
        <v>116121720</v>
      </c>
      <c r="AA346" s="724">
        <v>102525531.40000001</v>
      </c>
    </row>
    <row r="347" spans="1:27" ht="35.1" customHeight="1">
      <c r="A347" s="866">
        <v>606</v>
      </c>
      <c r="B347" s="699" t="s">
        <v>522</v>
      </c>
      <c r="C347" s="733" t="s">
        <v>636</v>
      </c>
      <c r="D347" s="868" t="s">
        <v>2386</v>
      </c>
      <c r="E347" s="699" t="s">
        <v>524</v>
      </c>
      <c r="F347" s="761" t="s">
        <v>2387</v>
      </c>
      <c r="G347" s="761">
        <v>41518</v>
      </c>
      <c r="H347" s="761" t="s">
        <v>639</v>
      </c>
      <c r="I347" s="761" t="s">
        <v>643</v>
      </c>
      <c r="J347" s="729">
        <v>41518</v>
      </c>
      <c r="K347" s="869" t="s">
        <v>3309</v>
      </c>
      <c r="L347" s="699" t="s">
        <v>3310</v>
      </c>
      <c r="M347" s="761" t="s">
        <v>3311</v>
      </c>
      <c r="N347" s="722" t="s">
        <v>229</v>
      </c>
      <c r="O347" s="722" t="s">
        <v>47</v>
      </c>
      <c r="P347" s="722" t="s">
        <v>644</v>
      </c>
      <c r="Q347" s="723" t="s">
        <v>645</v>
      </c>
      <c r="R347" s="722" t="s">
        <v>615</v>
      </c>
      <c r="S347" s="724">
        <v>8725550</v>
      </c>
      <c r="T347" s="724">
        <v>8725550</v>
      </c>
      <c r="U347" s="724">
        <v>8738914.2799999993</v>
      </c>
      <c r="V347" s="724">
        <v>0</v>
      </c>
      <c r="W347" s="724">
        <v>0</v>
      </c>
      <c r="X347" s="724">
        <v>0</v>
      </c>
      <c r="AA347" s="724">
        <v>8738914.2799999993</v>
      </c>
    </row>
    <row r="348" spans="1:27" ht="35.1" customHeight="1">
      <c r="A348" s="866">
        <v>606</v>
      </c>
      <c r="B348" s="699" t="s">
        <v>522</v>
      </c>
      <c r="C348" s="733" t="s">
        <v>636</v>
      </c>
      <c r="D348" s="868" t="s">
        <v>2386</v>
      </c>
      <c r="E348" s="699" t="s">
        <v>524</v>
      </c>
      <c r="F348" s="761" t="s">
        <v>2387</v>
      </c>
      <c r="G348" s="761">
        <v>41518</v>
      </c>
      <c r="H348" s="761" t="s">
        <v>639</v>
      </c>
      <c r="I348" s="761" t="s">
        <v>643</v>
      </c>
      <c r="J348" s="729">
        <v>41518</v>
      </c>
      <c r="K348" s="869" t="s">
        <v>3309</v>
      </c>
      <c r="L348" s="699" t="s">
        <v>3310</v>
      </c>
      <c r="M348" s="761" t="s">
        <v>3311</v>
      </c>
      <c r="N348" s="722" t="s">
        <v>229</v>
      </c>
      <c r="O348" s="722" t="s">
        <v>47</v>
      </c>
      <c r="P348" s="722" t="s">
        <v>644</v>
      </c>
      <c r="Q348" s="723" t="s">
        <v>645</v>
      </c>
      <c r="R348" s="722" t="s">
        <v>616</v>
      </c>
      <c r="S348" s="724">
        <v>2854601</v>
      </c>
      <c r="T348" s="724">
        <v>2838016.74</v>
      </c>
      <c r="U348" s="724">
        <v>2847154.3</v>
      </c>
      <c r="V348" s="724">
        <v>0</v>
      </c>
      <c r="W348" s="724">
        <v>0</v>
      </c>
      <c r="X348" s="724">
        <v>0</v>
      </c>
      <c r="AA348" s="724">
        <v>2847154.3</v>
      </c>
    </row>
    <row r="349" spans="1:27" ht="35.1" customHeight="1">
      <c r="A349" s="866">
        <v>606</v>
      </c>
      <c r="B349" s="699" t="s">
        <v>522</v>
      </c>
      <c r="C349" s="733" t="s">
        <v>646</v>
      </c>
      <c r="D349" s="872" t="s">
        <v>2388</v>
      </c>
      <c r="E349" s="699" t="s">
        <v>378</v>
      </c>
      <c r="F349" s="761" t="s">
        <v>2389</v>
      </c>
      <c r="G349" s="761">
        <v>39814</v>
      </c>
      <c r="H349" s="761" t="s">
        <v>649</v>
      </c>
      <c r="I349" s="761" t="s">
        <v>2390</v>
      </c>
      <c r="J349" s="761">
        <v>42005</v>
      </c>
      <c r="K349" s="869" t="s">
        <v>651</v>
      </c>
      <c r="L349" s="699" t="s">
        <v>652</v>
      </c>
      <c r="M349" s="761">
        <v>42077</v>
      </c>
      <c r="N349" s="725" t="s">
        <v>229</v>
      </c>
      <c r="O349" s="725" t="s">
        <v>46</v>
      </c>
      <c r="P349" s="725" t="s">
        <v>641</v>
      </c>
      <c r="Q349" s="726" t="s">
        <v>642</v>
      </c>
      <c r="R349" s="725" t="s">
        <v>181</v>
      </c>
      <c r="S349" s="724">
        <v>4638820</v>
      </c>
      <c r="T349" s="724">
        <v>4638820</v>
      </c>
      <c r="U349" s="724">
        <v>0</v>
      </c>
      <c r="V349" s="724">
        <v>0</v>
      </c>
      <c r="W349" s="724">
        <v>0</v>
      </c>
      <c r="X349" s="724">
        <v>0</v>
      </c>
      <c r="AA349" s="724">
        <v>0</v>
      </c>
    </row>
    <row r="350" spans="1:27" ht="35.1" customHeight="1">
      <c r="A350" s="866">
        <v>606</v>
      </c>
      <c r="B350" s="699" t="s">
        <v>522</v>
      </c>
      <c r="C350" s="733" t="s">
        <v>646</v>
      </c>
      <c r="D350" s="872" t="s">
        <v>3527</v>
      </c>
      <c r="E350" s="699" t="s">
        <v>378</v>
      </c>
      <c r="F350" s="761" t="s">
        <v>2389</v>
      </c>
      <c r="G350" s="761">
        <v>39814</v>
      </c>
      <c r="H350" s="761" t="s">
        <v>649</v>
      </c>
      <c r="I350" s="761" t="s">
        <v>2390</v>
      </c>
      <c r="J350" s="761">
        <v>42005</v>
      </c>
      <c r="K350" s="869" t="s">
        <v>651</v>
      </c>
      <c r="L350" s="699" t="s">
        <v>652</v>
      </c>
      <c r="M350" s="761">
        <v>42077</v>
      </c>
      <c r="N350" s="725" t="s">
        <v>229</v>
      </c>
      <c r="O350" s="725" t="s">
        <v>46</v>
      </c>
      <c r="P350" s="725" t="s">
        <v>641</v>
      </c>
      <c r="Q350" s="726" t="s">
        <v>642</v>
      </c>
      <c r="R350" s="725" t="s">
        <v>860</v>
      </c>
      <c r="S350" s="724">
        <v>0</v>
      </c>
      <c r="T350" s="724">
        <v>0</v>
      </c>
      <c r="U350" s="724">
        <v>4995870</v>
      </c>
      <c r="V350" s="724">
        <v>4927620</v>
      </c>
      <c r="W350" s="724">
        <v>5007900</v>
      </c>
      <c r="X350" s="724">
        <v>5108100</v>
      </c>
      <c r="AA350" s="724">
        <v>4995870</v>
      </c>
    </row>
    <row r="351" spans="1:27" ht="35.1" customHeight="1">
      <c r="A351" s="866">
        <v>606</v>
      </c>
      <c r="B351" s="699" t="s">
        <v>522</v>
      </c>
      <c r="C351" s="733" t="s">
        <v>646</v>
      </c>
      <c r="D351" s="872" t="s">
        <v>2388</v>
      </c>
      <c r="E351" s="699" t="s">
        <v>378</v>
      </c>
      <c r="F351" s="761" t="s">
        <v>2389</v>
      </c>
      <c r="G351" s="761">
        <v>39814</v>
      </c>
      <c r="H351" s="761" t="s">
        <v>649</v>
      </c>
      <c r="I351" s="761" t="s">
        <v>2390</v>
      </c>
      <c r="J351" s="761">
        <v>42005</v>
      </c>
      <c r="K351" s="869" t="s">
        <v>651</v>
      </c>
      <c r="L351" s="699" t="s">
        <v>652</v>
      </c>
      <c r="M351" s="761">
        <v>42077</v>
      </c>
      <c r="N351" s="725" t="s">
        <v>229</v>
      </c>
      <c r="O351" s="725" t="s">
        <v>47</v>
      </c>
      <c r="P351" s="725" t="s">
        <v>644</v>
      </c>
      <c r="Q351" s="726" t="s">
        <v>645</v>
      </c>
      <c r="R351" s="725" t="s">
        <v>181</v>
      </c>
      <c r="S351" s="724">
        <v>8181937</v>
      </c>
      <c r="T351" s="724">
        <v>8181937</v>
      </c>
      <c r="U351" s="724">
        <v>0</v>
      </c>
      <c r="V351" s="724">
        <v>0</v>
      </c>
      <c r="W351" s="724">
        <v>0</v>
      </c>
      <c r="X351" s="724">
        <v>0</v>
      </c>
      <c r="AA351" s="724">
        <v>0</v>
      </c>
    </row>
    <row r="352" spans="1:27" ht="35.1" customHeight="1">
      <c r="A352" s="866">
        <v>606</v>
      </c>
      <c r="B352" s="699" t="s">
        <v>522</v>
      </c>
      <c r="C352" s="733" t="s">
        <v>646</v>
      </c>
      <c r="D352" s="872" t="s">
        <v>3527</v>
      </c>
      <c r="E352" s="699" t="s">
        <v>378</v>
      </c>
      <c r="F352" s="761" t="s">
        <v>2389</v>
      </c>
      <c r="G352" s="761">
        <v>39814</v>
      </c>
      <c r="H352" s="761" t="s">
        <v>649</v>
      </c>
      <c r="I352" s="761" t="s">
        <v>2390</v>
      </c>
      <c r="J352" s="761">
        <v>42005</v>
      </c>
      <c r="K352" s="869" t="s">
        <v>651</v>
      </c>
      <c r="L352" s="699" t="s">
        <v>652</v>
      </c>
      <c r="M352" s="761">
        <v>42077</v>
      </c>
      <c r="N352" s="725" t="s">
        <v>229</v>
      </c>
      <c r="O352" s="725" t="s">
        <v>47</v>
      </c>
      <c r="P352" s="725" t="s">
        <v>644</v>
      </c>
      <c r="Q352" s="726" t="s">
        <v>645</v>
      </c>
      <c r="R352" s="725" t="s">
        <v>860</v>
      </c>
      <c r="S352" s="724">
        <v>0</v>
      </c>
      <c r="T352" s="724">
        <v>0</v>
      </c>
      <c r="U352" s="724">
        <v>4789874</v>
      </c>
      <c r="V352" s="724">
        <v>4731840</v>
      </c>
      <c r="W352" s="724">
        <v>4774400</v>
      </c>
      <c r="X352" s="724">
        <v>4821740</v>
      </c>
      <c r="AA352" s="724">
        <v>4789874</v>
      </c>
    </row>
    <row r="353" spans="1:27" ht="35.1" customHeight="1">
      <c r="A353" s="866">
        <v>606</v>
      </c>
      <c r="B353" s="699" t="s">
        <v>522</v>
      </c>
      <c r="C353" s="733" t="s">
        <v>646</v>
      </c>
      <c r="D353" s="872" t="s">
        <v>2388</v>
      </c>
      <c r="E353" s="699" t="s">
        <v>378</v>
      </c>
      <c r="F353" s="761" t="s">
        <v>653</v>
      </c>
      <c r="G353" s="761">
        <v>39814</v>
      </c>
      <c r="H353" s="761" t="s">
        <v>628</v>
      </c>
      <c r="I353" s="761" t="s">
        <v>654</v>
      </c>
      <c r="J353" s="761">
        <v>38416</v>
      </c>
      <c r="K353" s="869" t="s">
        <v>3348</v>
      </c>
      <c r="L353" s="699" t="s">
        <v>656</v>
      </c>
      <c r="M353" s="761">
        <v>41794</v>
      </c>
      <c r="N353" s="725" t="s">
        <v>229</v>
      </c>
      <c r="O353" s="725" t="s">
        <v>47</v>
      </c>
      <c r="P353" s="725" t="s">
        <v>535</v>
      </c>
      <c r="Q353" s="726" t="s">
        <v>149</v>
      </c>
      <c r="R353" s="725" t="s">
        <v>181</v>
      </c>
      <c r="S353" s="724">
        <v>2837880</v>
      </c>
      <c r="T353" s="724">
        <v>2837880</v>
      </c>
      <c r="U353" s="724">
        <v>0</v>
      </c>
      <c r="V353" s="724">
        <v>0</v>
      </c>
      <c r="W353" s="724">
        <v>0</v>
      </c>
      <c r="X353" s="724">
        <v>0</v>
      </c>
      <c r="AA353" s="724">
        <v>0</v>
      </c>
    </row>
    <row r="354" spans="1:27" ht="35.1" customHeight="1">
      <c r="A354" s="866">
        <v>606</v>
      </c>
      <c r="B354" s="699" t="s">
        <v>522</v>
      </c>
      <c r="C354" s="733" t="s">
        <v>646</v>
      </c>
      <c r="D354" s="872" t="s">
        <v>2388</v>
      </c>
      <c r="E354" s="699" t="s">
        <v>378</v>
      </c>
      <c r="F354" s="761" t="s">
        <v>653</v>
      </c>
      <c r="G354" s="761">
        <v>39814</v>
      </c>
      <c r="H354" s="761" t="s">
        <v>628</v>
      </c>
      <c r="I354" s="761" t="s">
        <v>654</v>
      </c>
      <c r="J354" s="761">
        <v>38416</v>
      </c>
      <c r="K354" s="869" t="s">
        <v>3348</v>
      </c>
      <c r="L354" s="699" t="s">
        <v>656</v>
      </c>
      <c r="M354" s="761">
        <v>41794</v>
      </c>
      <c r="N354" s="725" t="s">
        <v>229</v>
      </c>
      <c r="O354" s="725" t="s">
        <v>47</v>
      </c>
      <c r="P354" s="725" t="s">
        <v>535</v>
      </c>
      <c r="Q354" s="726" t="s">
        <v>149</v>
      </c>
      <c r="R354" s="725" t="s">
        <v>860</v>
      </c>
      <c r="S354" s="724">
        <v>0</v>
      </c>
      <c r="T354" s="724">
        <v>0</v>
      </c>
      <c r="U354" s="724">
        <v>3076982.42</v>
      </c>
      <c r="V354" s="724">
        <v>3076980</v>
      </c>
      <c r="W354" s="724">
        <v>3076980</v>
      </c>
      <c r="X354" s="724">
        <v>3076980</v>
      </c>
      <c r="AA354" s="724">
        <v>3076982.42</v>
      </c>
    </row>
    <row r="355" spans="1:27" ht="35.1" customHeight="1">
      <c r="A355" s="866">
        <v>606</v>
      </c>
      <c r="B355" s="699" t="s">
        <v>522</v>
      </c>
      <c r="C355" s="733" t="s">
        <v>657</v>
      </c>
      <c r="D355" s="872" t="s">
        <v>1046</v>
      </c>
      <c r="E355" s="699" t="s">
        <v>378</v>
      </c>
      <c r="F355" s="761" t="s">
        <v>2389</v>
      </c>
      <c r="G355" s="761">
        <v>39814</v>
      </c>
      <c r="H355" s="761" t="s">
        <v>660</v>
      </c>
      <c r="I355" s="761" t="s">
        <v>2392</v>
      </c>
      <c r="J355" s="761">
        <v>39274</v>
      </c>
      <c r="K355" s="869" t="s">
        <v>3349</v>
      </c>
      <c r="L355" s="699" t="s">
        <v>3350</v>
      </c>
      <c r="M355" s="761" t="s">
        <v>3351</v>
      </c>
      <c r="N355" s="722" t="s">
        <v>505</v>
      </c>
      <c r="O355" s="722" t="s">
        <v>119</v>
      </c>
      <c r="P355" s="722" t="s">
        <v>665</v>
      </c>
      <c r="Q355" s="723" t="s">
        <v>666</v>
      </c>
      <c r="R355" s="722" t="s">
        <v>39</v>
      </c>
      <c r="S355" s="870">
        <v>999863</v>
      </c>
      <c r="T355" s="870">
        <v>990916.37</v>
      </c>
      <c r="U355" s="870">
        <v>1102180.81</v>
      </c>
      <c r="V355" s="870">
        <v>1259000</v>
      </c>
      <c r="W355" s="870">
        <v>1259000</v>
      </c>
      <c r="X355" s="870">
        <v>1259000</v>
      </c>
      <c r="AA355" s="870">
        <v>1102180.81</v>
      </c>
    </row>
    <row r="356" spans="1:27" ht="35.1" customHeight="1">
      <c r="A356" s="866">
        <v>606</v>
      </c>
      <c r="B356" s="699" t="s">
        <v>522</v>
      </c>
      <c r="C356" s="733" t="s">
        <v>657</v>
      </c>
      <c r="D356" s="872" t="s">
        <v>2391</v>
      </c>
      <c r="E356" s="699" t="s">
        <v>378</v>
      </c>
      <c r="F356" s="761" t="s">
        <v>2389</v>
      </c>
      <c r="G356" s="761">
        <v>39814</v>
      </c>
      <c r="H356" s="761" t="s">
        <v>660</v>
      </c>
      <c r="I356" s="761" t="s">
        <v>2392</v>
      </c>
      <c r="J356" s="761">
        <v>39274</v>
      </c>
      <c r="K356" s="869" t="s">
        <v>3349</v>
      </c>
      <c r="L356" s="699" t="s">
        <v>3350</v>
      </c>
      <c r="M356" s="761" t="s">
        <v>3351</v>
      </c>
      <c r="N356" s="722" t="s">
        <v>505</v>
      </c>
      <c r="O356" s="722" t="s">
        <v>119</v>
      </c>
      <c r="P356" s="722" t="s">
        <v>665</v>
      </c>
      <c r="Q356" s="723" t="s">
        <v>666</v>
      </c>
      <c r="R356" s="722" t="s">
        <v>667</v>
      </c>
      <c r="S356" s="870">
        <v>66734277</v>
      </c>
      <c r="T356" s="870">
        <v>66586534.789999999</v>
      </c>
      <c r="U356" s="870">
        <v>73102013</v>
      </c>
      <c r="V356" s="870">
        <v>82674400</v>
      </c>
      <c r="W356" s="870">
        <v>82674400</v>
      </c>
      <c r="X356" s="870">
        <v>82674400</v>
      </c>
      <c r="AA356" s="870">
        <v>73102013</v>
      </c>
    </row>
    <row r="357" spans="1:27" ht="35.1" customHeight="1">
      <c r="A357" s="866">
        <v>606</v>
      </c>
      <c r="B357" s="699" t="s">
        <v>522</v>
      </c>
      <c r="C357" s="733" t="s">
        <v>657</v>
      </c>
      <c r="D357" s="872" t="s">
        <v>2391</v>
      </c>
      <c r="E357" s="699" t="s">
        <v>2393</v>
      </c>
      <c r="F357" s="761" t="s">
        <v>2394</v>
      </c>
      <c r="G357" s="761">
        <v>35422</v>
      </c>
      <c r="H357" s="761" t="s">
        <v>2395</v>
      </c>
      <c r="I357" s="761" t="s">
        <v>2396</v>
      </c>
      <c r="J357" s="761">
        <v>38353</v>
      </c>
      <c r="K357" s="869" t="s">
        <v>3352</v>
      </c>
      <c r="L357" s="699" t="s">
        <v>673</v>
      </c>
      <c r="M357" s="761">
        <v>39638</v>
      </c>
      <c r="N357" s="722" t="s">
        <v>505</v>
      </c>
      <c r="O357" s="722" t="s">
        <v>119</v>
      </c>
      <c r="P357" s="723" t="s">
        <v>674</v>
      </c>
      <c r="Q357" s="723" t="s">
        <v>675</v>
      </c>
      <c r="R357" s="722" t="s">
        <v>676</v>
      </c>
      <c r="S357" s="870">
        <v>1579490</v>
      </c>
      <c r="T357" s="870">
        <v>1579490</v>
      </c>
      <c r="U357" s="870">
        <v>0</v>
      </c>
      <c r="V357" s="870">
        <v>0</v>
      </c>
      <c r="W357" s="870">
        <v>0</v>
      </c>
      <c r="X357" s="870">
        <v>0</v>
      </c>
      <c r="AA357" s="870">
        <v>0</v>
      </c>
    </row>
    <row r="358" spans="1:27" ht="35.1" customHeight="1">
      <c r="A358" s="866">
        <v>606</v>
      </c>
      <c r="B358" s="699" t="s">
        <v>522</v>
      </c>
      <c r="C358" s="733" t="s">
        <v>657</v>
      </c>
      <c r="D358" s="872" t="s">
        <v>2391</v>
      </c>
      <c r="E358" s="699" t="s">
        <v>2393</v>
      </c>
      <c r="F358" s="761" t="s">
        <v>2394</v>
      </c>
      <c r="G358" s="761">
        <v>35422</v>
      </c>
      <c r="H358" s="761" t="s">
        <v>2395</v>
      </c>
      <c r="I358" s="761" t="s">
        <v>2397</v>
      </c>
      <c r="J358" s="761">
        <v>38353</v>
      </c>
      <c r="K358" s="869" t="s">
        <v>3352</v>
      </c>
      <c r="L358" s="699" t="s">
        <v>679</v>
      </c>
      <c r="M358" s="761">
        <v>39638</v>
      </c>
      <c r="N358" s="722" t="s">
        <v>505</v>
      </c>
      <c r="O358" s="722" t="s">
        <v>119</v>
      </c>
      <c r="P358" s="723" t="s">
        <v>680</v>
      </c>
      <c r="Q358" s="723" t="s">
        <v>681</v>
      </c>
      <c r="R358" s="722" t="s">
        <v>676</v>
      </c>
      <c r="S358" s="870">
        <v>7712141.0499999998</v>
      </c>
      <c r="T358" s="870">
        <v>7712141.0499999998</v>
      </c>
      <c r="U358" s="870">
        <v>0</v>
      </c>
      <c r="V358" s="870">
        <v>0</v>
      </c>
      <c r="W358" s="870">
        <v>0</v>
      </c>
      <c r="X358" s="870">
        <v>0</v>
      </c>
      <c r="AA358" s="870">
        <v>0</v>
      </c>
    </row>
    <row r="359" spans="1:27" ht="35.1" customHeight="1">
      <c r="A359" s="866">
        <v>606</v>
      </c>
      <c r="B359" s="699" t="s">
        <v>522</v>
      </c>
      <c r="C359" s="733" t="s">
        <v>657</v>
      </c>
      <c r="D359" s="872" t="s">
        <v>2391</v>
      </c>
      <c r="E359" s="699" t="s">
        <v>682</v>
      </c>
      <c r="F359" s="761" t="s">
        <v>2398</v>
      </c>
      <c r="G359" s="761">
        <v>34841</v>
      </c>
      <c r="H359" s="761" t="s">
        <v>2399</v>
      </c>
      <c r="I359" s="761" t="s">
        <v>2400</v>
      </c>
      <c r="J359" s="761" t="s">
        <v>686</v>
      </c>
      <c r="K359" s="869" t="s">
        <v>687</v>
      </c>
      <c r="L359" s="699" t="s">
        <v>688</v>
      </c>
      <c r="M359" s="761" t="s">
        <v>3312</v>
      </c>
      <c r="N359" s="722" t="s">
        <v>505</v>
      </c>
      <c r="O359" s="722" t="s">
        <v>119</v>
      </c>
      <c r="P359" s="723" t="s">
        <v>689</v>
      </c>
      <c r="Q359" s="723" t="s">
        <v>690</v>
      </c>
      <c r="R359" s="722" t="s">
        <v>676</v>
      </c>
      <c r="S359" s="870">
        <v>3600000</v>
      </c>
      <c r="T359" s="870">
        <v>3450000</v>
      </c>
      <c r="U359" s="870">
        <v>0</v>
      </c>
      <c r="V359" s="870">
        <v>0</v>
      </c>
      <c r="W359" s="870">
        <v>0</v>
      </c>
      <c r="X359" s="870">
        <v>0</v>
      </c>
      <c r="AA359" s="870">
        <v>0</v>
      </c>
    </row>
    <row r="360" spans="1:27" ht="35.1" customHeight="1">
      <c r="A360" s="866">
        <v>606</v>
      </c>
      <c r="B360" s="699" t="s">
        <v>522</v>
      </c>
      <c r="C360" s="733" t="s">
        <v>657</v>
      </c>
      <c r="D360" s="872" t="s">
        <v>2391</v>
      </c>
      <c r="E360" s="699" t="s">
        <v>2393</v>
      </c>
      <c r="F360" s="761" t="s">
        <v>2394</v>
      </c>
      <c r="G360" s="761">
        <v>35422</v>
      </c>
      <c r="H360" s="761" t="s">
        <v>2395</v>
      </c>
      <c r="I360" s="761" t="s">
        <v>2396</v>
      </c>
      <c r="J360" s="761">
        <v>38353</v>
      </c>
      <c r="K360" s="869" t="s">
        <v>3352</v>
      </c>
      <c r="L360" s="699" t="s">
        <v>673</v>
      </c>
      <c r="M360" s="761">
        <v>39638</v>
      </c>
      <c r="N360" s="722" t="s">
        <v>505</v>
      </c>
      <c r="O360" s="722" t="s">
        <v>119</v>
      </c>
      <c r="P360" s="722" t="s">
        <v>691</v>
      </c>
      <c r="Q360" s="723" t="s">
        <v>675</v>
      </c>
      <c r="R360" s="722" t="s">
        <v>676</v>
      </c>
      <c r="S360" s="870">
        <v>0</v>
      </c>
      <c r="T360" s="870">
        <v>0</v>
      </c>
      <c r="U360" s="870">
        <v>1750845.6</v>
      </c>
      <c r="V360" s="870">
        <v>1642420</v>
      </c>
      <c r="W360" s="870">
        <v>1642420</v>
      </c>
      <c r="X360" s="870">
        <v>1642420</v>
      </c>
      <c r="AA360" s="870">
        <v>1750845.6</v>
      </c>
    </row>
    <row r="361" spans="1:27" ht="35.1" customHeight="1">
      <c r="A361" s="866">
        <v>606</v>
      </c>
      <c r="B361" s="699" t="s">
        <v>522</v>
      </c>
      <c r="C361" s="733" t="s">
        <v>657</v>
      </c>
      <c r="D361" s="872" t="s">
        <v>2391</v>
      </c>
      <c r="E361" s="699" t="s">
        <v>2393</v>
      </c>
      <c r="F361" s="761" t="s">
        <v>2394</v>
      </c>
      <c r="G361" s="761">
        <v>35422</v>
      </c>
      <c r="H361" s="761" t="s">
        <v>2395</v>
      </c>
      <c r="I361" s="761" t="s">
        <v>2397</v>
      </c>
      <c r="J361" s="761">
        <v>38353</v>
      </c>
      <c r="K361" s="869" t="s">
        <v>3352</v>
      </c>
      <c r="L361" s="699" t="s">
        <v>679</v>
      </c>
      <c r="M361" s="761">
        <v>39638</v>
      </c>
      <c r="N361" s="722" t="s">
        <v>505</v>
      </c>
      <c r="O361" s="722" t="s">
        <v>119</v>
      </c>
      <c r="P361" s="722" t="s">
        <v>692</v>
      </c>
      <c r="Q361" s="723" t="s">
        <v>681</v>
      </c>
      <c r="R361" s="722" t="s">
        <v>676</v>
      </c>
      <c r="S361" s="870">
        <v>0</v>
      </c>
      <c r="T361" s="870">
        <v>0</v>
      </c>
      <c r="U361" s="870">
        <v>10855646.93</v>
      </c>
      <c r="V361" s="870">
        <v>12987120</v>
      </c>
      <c r="W361" s="870">
        <v>12987120</v>
      </c>
      <c r="X361" s="870">
        <v>12987120</v>
      </c>
      <c r="AA361" s="870">
        <v>10855646.93</v>
      </c>
    </row>
    <row r="362" spans="1:27" ht="35.1" customHeight="1">
      <c r="A362" s="866">
        <v>606</v>
      </c>
      <c r="B362" s="699" t="s">
        <v>522</v>
      </c>
      <c r="C362" s="733" t="s">
        <v>657</v>
      </c>
      <c r="D362" s="872" t="s">
        <v>2391</v>
      </c>
      <c r="E362" s="699" t="s">
        <v>682</v>
      </c>
      <c r="F362" s="761" t="s">
        <v>2398</v>
      </c>
      <c r="G362" s="761">
        <v>34841</v>
      </c>
      <c r="H362" s="761" t="s">
        <v>2399</v>
      </c>
      <c r="I362" s="761" t="s">
        <v>2400</v>
      </c>
      <c r="J362" s="761" t="s">
        <v>686</v>
      </c>
      <c r="K362" s="869" t="s">
        <v>3309</v>
      </c>
      <c r="L362" s="699" t="s">
        <v>3353</v>
      </c>
      <c r="M362" s="761" t="s">
        <v>3311</v>
      </c>
      <c r="N362" s="722" t="s">
        <v>505</v>
      </c>
      <c r="O362" s="722" t="s">
        <v>119</v>
      </c>
      <c r="P362" s="722" t="s">
        <v>695</v>
      </c>
      <c r="Q362" s="723" t="s">
        <v>690</v>
      </c>
      <c r="R362" s="722" t="s">
        <v>676</v>
      </c>
      <c r="S362" s="870">
        <v>0</v>
      </c>
      <c r="T362" s="870">
        <v>0</v>
      </c>
      <c r="U362" s="870">
        <v>2400000</v>
      </c>
      <c r="V362" s="870">
        <v>3277500</v>
      </c>
      <c r="W362" s="870">
        <v>3277500</v>
      </c>
      <c r="X362" s="870">
        <v>3277500</v>
      </c>
      <c r="AA362" s="870">
        <v>2400000</v>
      </c>
    </row>
    <row r="363" spans="1:27" ht="35.1" customHeight="1">
      <c r="A363" s="866">
        <v>606</v>
      </c>
      <c r="B363" s="699" t="s">
        <v>522</v>
      </c>
      <c r="C363" s="733" t="s">
        <v>696</v>
      </c>
      <c r="D363" s="872" t="s">
        <v>697</v>
      </c>
      <c r="E363" s="699" t="s">
        <v>698</v>
      </c>
      <c r="F363" s="761" t="s">
        <v>699</v>
      </c>
      <c r="G363" s="761">
        <v>39234</v>
      </c>
      <c r="H363" s="761" t="s">
        <v>868</v>
      </c>
      <c r="I363" s="761" t="s">
        <v>1372</v>
      </c>
      <c r="J363" s="761">
        <v>39442</v>
      </c>
      <c r="K363" s="728" t="s">
        <v>3354</v>
      </c>
      <c r="L363" s="699" t="s">
        <v>2402</v>
      </c>
      <c r="M363" s="761" t="s">
        <v>885</v>
      </c>
      <c r="N363" s="722" t="s">
        <v>229</v>
      </c>
      <c r="O363" s="722" t="s">
        <v>548</v>
      </c>
      <c r="P363" s="722" t="s">
        <v>702</v>
      </c>
      <c r="Q363" s="723" t="s">
        <v>703</v>
      </c>
      <c r="R363" s="722" t="s">
        <v>37</v>
      </c>
      <c r="S363" s="870">
        <v>1329206.6200000001</v>
      </c>
      <c r="T363" s="870">
        <v>1329206.6200000001</v>
      </c>
      <c r="U363" s="870">
        <v>1450850.22</v>
      </c>
      <c r="V363" s="870">
        <v>1446982</v>
      </c>
      <c r="W363" s="870">
        <v>1446982</v>
      </c>
      <c r="X363" s="870">
        <v>1446982</v>
      </c>
      <c r="AA363" s="870">
        <v>1450850.22</v>
      </c>
    </row>
    <row r="364" spans="1:27" ht="35.1" customHeight="1">
      <c r="A364" s="866">
        <v>606</v>
      </c>
      <c r="B364" s="699" t="s">
        <v>522</v>
      </c>
      <c r="C364" s="733" t="s">
        <v>696</v>
      </c>
      <c r="D364" s="872" t="s">
        <v>697</v>
      </c>
      <c r="E364" s="699" t="s">
        <v>698</v>
      </c>
      <c r="F364" s="761" t="s">
        <v>704</v>
      </c>
      <c r="G364" s="761">
        <v>39234</v>
      </c>
      <c r="H364" s="761" t="s">
        <v>868</v>
      </c>
      <c r="I364" s="761" t="s">
        <v>2403</v>
      </c>
      <c r="J364" s="761">
        <v>39442</v>
      </c>
      <c r="K364" s="873" t="s">
        <v>495</v>
      </c>
      <c r="L364" s="699" t="s">
        <v>706</v>
      </c>
      <c r="M364" s="761">
        <v>37923</v>
      </c>
      <c r="N364" s="722" t="s">
        <v>229</v>
      </c>
      <c r="O364" s="722" t="s">
        <v>548</v>
      </c>
      <c r="P364" s="722" t="s">
        <v>702</v>
      </c>
      <c r="Q364" s="723" t="s">
        <v>703</v>
      </c>
      <c r="R364" s="722" t="s">
        <v>35</v>
      </c>
      <c r="S364" s="870">
        <v>49712.5</v>
      </c>
      <c r="T364" s="870">
        <v>49712.5</v>
      </c>
      <c r="U364" s="870">
        <v>51663.23</v>
      </c>
      <c r="V364" s="870">
        <v>51660</v>
      </c>
      <c r="W364" s="870">
        <v>51660</v>
      </c>
      <c r="X364" s="870">
        <v>51660</v>
      </c>
      <c r="AA364" s="870">
        <v>51663.23</v>
      </c>
    </row>
    <row r="365" spans="1:27" ht="35.1" customHeight="1">
      <c r="A365" s="866">
        <v>606</v>
      </c>
      <c r="B365" s="699" t="s">
        <v>522</v>
      </c>
      <c r="C365" s="733" t="s">
        <v>696</v>
      </c>
      <c r="D365" s="872" t="s">
        <v>697</v>
      </c>
      <c r="E365" s="699" t="s">
        <v>698</v>
      </c>
      <c r="F365" s="761" t="s">
        <v>699</v>
      </c>
      <c r="G365" s="761">
        <v>39234</v>
      </c>
      <c r="H365" s="761" t="s">
        <v>868</v>
      </c>
      <c r="I365" s="761" t="s">
        <v>1372</v>
      </c>
      <c r="J365" s="761">
        <v>39442</v>
      </c>
      <c r="K365" s="728" t="s">
        <v>3354</v>
      </c>
      <c r="L365" s="699" t="s">
        <v>2402</v>
      </c>
      <c r="M365" s="761" t="s">
        <v>885</v>
      </c>
      <c r="N365" s="722" t="s">
        <v>229</v>
      </c>
      <c r="O365" s="722" t="s">
        <v>548</v>
      </c>
      <c r="P365" s="722" t="s">
        <v>702</v>
      </c>
      <c r="Q365" s="723" t="s">
        <v>703</v>
      </c>
      <c r="R365" s="722" t="s">
        <v>36</v>
      </c>
      <c r="S365" s="870">
        <v>414843.5</v>
      </c>
      <c r="T365" s="870">
        <v>414843.5</v>
      </c>
      <c r="U365" s="870">
        <v>452287.37</v>
      </c>
      <c r="V365" s="870">
        <v>453288</v>
      </c>
      <c r="W365" s="870">
        <v>453288</v>
      </c>
      <c r="X365" s="870">
        <v>453288</v>
      </c>
      <c r="AA365" s="870">
        <v>452287.37</v>
      </c>
    </row>
    <row r="366" spans="1:27" ht="35.1" customHeight="1">
      <c r="A366" s="866">
        <v>606</v>
      </c>
      <c r="B366" s="699" t="s">
        <v>522</v>
      </c>
      <c r="C366" s="733" t="s">
        <v>696</v>
      </c>
      <c r="D366" s="872" t="s">
        <v>697</v>
      </c>
      <c r="E366" s="699" t="s">
        <v>378</v>
      </c>
      <c r="F366" s="761" t="s">
        <v>2385</v>
      </c>
      <c r="G366" s="761">
        <v>39814</v>
      </c>
      <c r="H366" s="761" t="s">
        <v>628</v>
      </c>
      <c r="I366" s="761" t="s">
        <v>2384</v>
      </c>
      <c r="J366" s="761">
        <v>38416</v>
      </c>
      <c r="K366" s="728" t="s">
        <v>630</v>
      </c>
      <c r="L366" s="699" t="s">
        <v>631</v>
      </c>
      <c r="M366" s="761">
        <v>42110</v>
      </c>
      <c r="N366" s="722" t="s">
        <v>229</v>
      </c>
      <c r="O366" s="722" t="s">
        <v>548</v>
      </c>
      <c r="P366" s="722" t="s">
        <v>702</v>
      </c>
      <c r="Q366" s="723" t="s">
        <v>703</v>
      </c>
      <c r="R366" s="722" t="s">
        <v>39</v>
      </c>
      <c r="S366" s="870">
        <v>177660</v>
      </c>
      <c r="T366" s="870">
        <v>177569.85</v>
      </c>
      <c r="U366" s="870">
        <v>16621.8</v>
      </c>
      <c r="V366" s="870">
        <v>19490</v>
      </c>
      <c r="W366" s="870">
        <v>19490</v>
      </c>
      <c r="X366" s="870">
        <v>19490</v>
      </c>
      <c r="AA366" s="870">
        <v>16621.8</v>
      </c>
    </row>
    <row r="367" spans="1:27" ht="35.1" customHeight="1">
      <c r="A367" s="866">
        <v>606</v>
      </c>
      <c r="B367" s="699" t="s">
        <v>522</v>
      </c>
      <c r="C367" s="733" t="s">
        <v>696</v>
      </c>
      <c r="D367" s="872" t="s">
        <v>2401</v>
      </c>
      <c r="E367" s="699" t="s">
        <v>2404</v>
      </c>
      <c r="F367" s="761" t="s">
        <v>2405</v>
      </c>
      <c r="G367" s="761">
        <v>39692</v>
      </c>
      <c r="H367" s="761" t="s">
        <v>2406</v>
      </c>
      <c r="I367" s="761" t="s">
        <v>2407</v>
      </c>
      <c r="J367" s="761">
        <v>38353</v>
      </c>
      <c r="K367" s="873" t="s">
        <v>711</v>
      </c>
      <c r="L367" s="699" t="s">
        <v>712</v>
      </c>
      <c r="M367" s="761">
        <v>39638</v>
      </c>
      <c r="N367" s="722" t="s">
        <v>505</v>
      </c>
      <c r="O367" s="722" t="s">
        <v>119</v>
      </c>
      <c r="P367" s="723" t="s">
        <v>713</v>
      </c>
      <c r="Q367" s="723" t="s">
        <v>714</v>
      </c>
      <c r="R367" s="722" t="s">
        <v>676</v>
      </c>
      <c r="S367" s="870">
        <v>21703238</v>
      </c>
      <c r="T367" s="870">
        <v>21703238</v>
      </c>
      <c r="U367" s="870">
        <v>0</v>
      </c>
      <c r="V367" s="870">
        <v>0</v>
      </c>
      <c r="W367" s="870">
        <v>0</v>
      </c>
      <c r="X367" s="870">
        <v>0</v>
      </c>
      <c r="AA367" s="870">
        <v>0</v>
      </c>
    </row>
    <row r="368" spans="1:27" ht="35.1" customHeight="1">
      <c r="A368" s="866">
        <v>606</v>
      </c>
      <c r="B368" s="699" t="s">
        <v>522</v>
      </c>
      <c r="C368" s="733" t="s">
        <v>696</v>
      </c>
      <c r="D368" s="872" t="s">
        <v>697</v>
      </c>
      <c r="E368" s="699" t="s">
        <v>2404</v>
      </c>
      <c r="F368" s="761" t="s">
        <v>2405</v>
      </c>
      <c r="G368" s="761">
        <v>39692</v>
      </c>
      <c r="H368" s="761" t="s">
        <v>2406</v>
      </c>
      <c r="I368" s="761" t="s">
        <v>2407</v>
      </c>
      <c r="J368" s="761">
        <v>38353</v>
      </c>
      <c r="K368" s="873" t="s">
        <v>711</v>
      </c>
      <c r="L368" s="699" t="s">
        <v>712</v>
      </c>
      <c r="M368" s="761">
        <v>39638</v>
      </c>
      <c r="N368" s="722" t="s">
        <v>505</v>
      </c>
      <c r="O368" s="722" t="s">
        <v>119</v>
      </c>
      <c r="P368" s="722" t="s">
        <v>715</v>
      </c>
      <c r="Q368" s="723" t="s">
        <v>714</v>
      </c>
      <c r="R368" s="722" t="s">
        <v>676</v>
      </c>
      <c r="S368" s="870">
        <v>0</v>
      </c>
      <c r="T368" s="870">
        <v>0</v>
      </c>
      <c r="U368" s="870">
        <v>20768554.100000001</v>
      </c>
      <c r="V368" s="870">
        <v>28714450</v>
      </c>
      <c r="W368" s="870">
        <v>28714450</v>
      </c>
      <c r="X368" s="870">
        <v>28714450</v>
      </c>
      <c r="AA368" s="870">
        <v>20768554.100000001</v>
      </c>
    </row>
    <row r="369" spans="1:27">
      <c r="A369" s="721"/>
      <c r="B369" s="721"/>
      <c r="C369" s="727"/>
      <c r="D369" s="721"/>
      <c r="E369" s="801"/>
      <c r="F369" s="761"/>
      <c r="G369" s="728"/>
      <c r="H369" s="729"/>
      <c r="I369" s="729"/>
      <c r="J369" s="729"/>
      <c r="K369" s="729"/>
      <c r="L369" s="729"/>
      <c r="M369" s="729"/>
      <c r="N369" s="729"/>
      <c r="O369" s="729"/>
      <c r="P369" s="729"/>
      <c r="Q369" s="721"/>
      <c r="R369" s="721"/>
      <c r="S369" s="730">
        <f t="shared" ref="S369:X369" si="10">SUM(S251:S368)</f>
        <v>3329347104.0799999</v>
      </c>
      <c r="T369" s="730">
        <f t="shared" si="10"/>
        <v>3327258472.1799998</v>
      </c>
      <c r="U369" s="730">
        <f t="shared" si="10"/>
        <v>3578279448.1300006</v>
      </c>
      <c r="V369" s="730">
        <f t="shared" si="10"/>
        <v>3591355820</v>
      </c>
      <c r="W369" s="730">
        <f t="shared" si="10"/>
        <v>3544735110</v>
      </c>
      <c r="X369" s="730">
        <f t="shared" si="10"/>
        <v>3539794400</v>
      </c>
      <c r="AA369" s="730">
        <f t="shared" ref="AA369" si="11">SUM(AA251:AA368)</f>
        <v>3578279448.1300006</v>
      </c>
    </row>
    <row r="370" spans="1:27">
      <c r="A370" s="850" t="s">
        <v>716</v>
      </c>
      <c r="B370" s="654"/>
      <c r="C370" s="859"/>
      <c r="D370" s="860"/>
      <c r="E370" s="853"/>
      <c r="F370" s="654"/>
      <c r="G370" s="656"/>
      <c r="H370" s="853"/>
      <c r="I370" s="654"/>
      <c r="J370" s="656"/>
      <c r="K370" s="707"/>
      <c r="L370" s="654"/>
      <c r="M370" s="656"/>
      <c r="N370" s="861"/>
      <c r="O370" s="861"/>
      <c r="P370" s="861"/>
      <c r="Q370" s="862"/>
      <c r="R370" s="861"/>
      <c r="S370" s="863"/>
      <c r="T370" s="863"/>
      <c r="U370" s="863"/>
      <c r="V370" s="863"/>
      <c r="W370" s="863"/>
      <c r="X370" s="863"/>
      <c r="AA370" s="863"/>
    </row>
    <row r="371" spans="1:27" ht="92.4">
      <c r="A371" s="728">
        <v>607</v>
      </c>
      <c r="B371" s="720" t="s">
        <v>716</v>
      </c>
      <c r="C371" s="699" t="s">
        <v>717</v>
      </c>
      <c r="D371" s="737" t="s">
        <v>718</v>
      </c>
      <c r="E371" s="699" t="s">
        <v>719</v>
      </c>
      <c r="F371" s="699" t="s">
        <v>720</v>
      </c>
      <c r="G371" s="699" t="s">
        <v>721</v>
      </c>
      <c r="H371" s="699" t="s">
        <v>722</v>
      </c>
      <c r="I371" s="699" t="s">
        <v>723</v>
      </c>
      <c r="J371" s="699" t="s">
        <v>724</v>
      </c>
      <c r="K371" s="828" t="s">
        <v>725</v>
      </c>
      <c r="L371" s="699" t="s">
        <v>726</v>
      </c>
      <c r="M371" s="699" t="s">
        <v>727</v>
      </c>
      <c r="N371" s="699" t="s">
        <v>229</v>
      </c>
      <c r="O371" s="699" t="s">
        <v>47</v>
      </c>
      <c r="P371" s="699" t="s">
        <v>728</v>
      </c>
      <c r="Q371" s="699" t="s">
        <v>572</v>
      </c>
      <c r="R371" s="874" t="s">
        <v>554</v>
      </c>
      <c r="S371" s="786">
        <v>315598.8</v>
      </c>
      <c r="T371" s="786">
        <f t="shared" ref="T371:T386" si="12">S371</f>
        <v>315598.8</v>
      </c>
      <c r="U371" s="786">
        <v>0</v>
      </c>
      <c r="V371" s="786">
        <v>0</v>
      </c>
      <c r="W371" s="786">
        <v>0</v>
      </c>
      <c r="X371" s="786">
        <v>0</v>
      </c>
      <c r="AA371" s="786">
        <v>0</v>
      </c>
    </row>
    <row r="372" spans="1:27" s="509" customFormat="1" ht="50.1" customHeight="1">
      <c r="A372" s="728">
        <v>607</v>
      </c>
      <c r="B372" s="720" t="s">
        <v>716</v>
      </c>
      <c r="C372" s="699" t="s">
        <v>717</v>
      </c>
      <c r="D372" s="737" t="s">
        <v>718</v>
      </c>
      <c r="E372" s="699" t="s">
        <v>719</v>
      </c>
      <c r="F372" s="699" t="s">
        <v>720</v>
      </c>
      <c r="G372" s="699" t="s">
        <v>721</v>
      </c>
      <c r="H372" s="699" t="s">
        <v>722</v>
      </c>
      <c r="I372" s="699" t="s">
        <v>723</v>
      </c>
      <c r="J372" s="699" t="s">
        <v>724</v>
      </c>
      <c r="K372" s="828" t="s">
        <v>729</v>
      </c>
      <c r="L372" s="699" t="s">
        <v>726</v>
      </c>
      <c r="M372" s="699" t="s">
        <v>727</v>
      </c>
      <c r="N372" s="699" t="s">
        <v>229</v>
      </c>
      <c r="O372" s="699" t="s">
        <v>50</v>
      </c>
      <c r="P372" s="699" t="s">
        <v>728</v>
      </c>
      <c r="Q372" s="699" t="s">
        <v>572</v>
      </c>
      <c r="R372" s="874" t="s">
        <v>554</v>
      </c>
      <c r="S372" s="786">
        <v>0</v>
      </c>
      <c r="T372" s="786">
        <f t="shared" si="12"/>
        <v>0</v>
      </c>
      <c r="U372" s="786">
        <v>344800</v>
      </c>
      <c r="V372" s="786">
        <v>344800</v>
      </c>
      <c r="W372" s="786">
        <v>344800</v>
      </c>
      <c r="X372" s="786">
        <v>344800</v>
      </c>
      <c r="AA372" s="786">
        <v>344800</v>
      </c>
    </row>
    <row r="373" spans="1:27" s="509" customFormat="1" ht="92.4">
      <c r="A373" s="728">
        <v>607</v>
      </c>
      <c r="B373" s="720" t="s">
        <v>716</v>
      </c>
      <c r="C373" s="699" t="s">
        <v>717</v>
      </c>
      <c r="D373" s="737" t="s">
        <v>718</v>
      </c>
      <c r="E373" s="699" t="s">
        <v>719</v>
      </c>
      <c r="F373" s="699" t="s">
        <v>720</v>
      </c>
      <c r="G373" s="699" t="s">
        <v>721</v>
      </c>
      <c r="H373" s="699" t="s">
        <v>722</v>
      </c>
      <c r="I373" s="699" t="s">
        <v>723</v>
      </c>
      <c r="J373" s="699" t="s">
        <v>724</v>
      </c>
      <c r="K373" s="828" t="s">
        <v>729</v>
      </c>
      <c r="L373" s="699" t="s">
        <v>726</v>
      </c>
      <c r="M373" s="699" t="s">
        <v>727</v>
      </c>
      <c r="N373" s="699" t="s">
        <v>229</v>
      </c>
      <c r="O373" s="699" t="s">
        <v>47</v>
      </c>
      <c r="P373" s="699" t="s">
        <v>728</v>
      </c>
      <c r="Q373" s="699" t="s">
        <v>572</v>
      </c>
      <c r="R373" s="874" t="s">
        <v>555</v>
      </c>
      <c r="S373" s="786">
        <v>21000</v>
      </c>
      <c r="T373" s="786">
        <f t="shared" si="12"/>
        <v>21000</v>
      </c>
      <c r="U373" s="786">
        <v>0</v>
      </c>
      <c r="V373" s="786">
        <v>0</v>
      </c>
      <c r="W373" s="786">
        <v>0</v>
      </c>
      <c r="X373" s="786">
        <v>0</v>
      </c>
      <c r="AA373" s="786">
        <v>0</v>
      </c>
    </row>
    <row r="374" spans="1:27" s="509" customFormat="1" ht="50.1" customHeight="1">
      <c r="A374" s="728">
        <v>607</v>
      </c>
      <c r="B374" s="720" t="s">
        <v>716</v>
      </c>
      <c r="C374" s="699" t="s">
        <v>717</v>
      </c>
      <c r="D374" s="737" t="s">
        <v>718</v>
      </c>
      <c r="E374" s="699" t="s">
        <v>719</v>
      </c>
      <c r="F374" s="699" t="s">
        <v>720</v>
      </c>
      <c r="G374" s="699" t="s">
        <v>721</v>
      </c>
      <c r="H374" s="699" t="s">
        <v>722</v>
      </c>
      <c r="I374" s="699" t="s">
        <v>723</v>
      </c>
      <c r="J374" s="699" t="s">
        <v>724</v>
      </c>
      <c r="K374" s="828" t="s">
        <v>729</v>
      </c>
      <c r="L374" s="699" t="s">
        <v>726</v>
      </c>
      <c r="M374" s="699" t="s">
        <v>727</v>
      </c>
      <c r="N374" s="699" t="s">
        <v>229</v>
      </c>
      <c r="O374" s="699" t="s">
        <v>50</v>
      </c>
      <c r="P374" s="699" t="s">
        <v>728</v>
      </c>
      <c r="Q374" s="699" t="s">
        <v>572</v>
      </c>
      <c r="R374" s="874" t="s">
        <v>555</v>
      </c>
      <c r="S374" s="786">
        <v>0</v>
      </c>
      <c r="T374" s="786">
        <f t="shared" si="12"/>
        <v>0</v>
      </c>
      <c r="U374" s="786">
        <v>48000</v>
      </c>
      <c r="V374" s="786">
        <v>48000</v>
      </c>
      <c r="W374" s="786">
        <v>48000</v>
      </c>
      <c r="X374" s="786">
        <v>48000</v>
      </c>
      <c r="AA374" s="786">
        <v>48000</v>
      </c>
    </row>
    <row r="375" spans="1:27" ht="92.4">
      <c r="A375" s="728">
        <v>607</v>
      </c>
      <c r="B375" s="720" t="s">
        <v>716</v>
      </c>
      <c r="C375" s="699" t="s">
        <v>717</v>
      </c>
      <c r="D375" s="737" t="s">
        <v>718</v>
      </c>
      <c r="E375" s="699" t="s">
        <v>719</v>
      </c>
      <c r="F375" s="699" t="s">
        <v>720</v>
      </c>
      <c r="G375" s="699" t="s">
        <v>721</v>
      </c>
      <c r="H375" s="699" t="s">
        <v>722</v>
      </c>
      <c r="I375" s="699" t="s">
        <v>723</v>
      </c>
      <c r="J375" s="699" t="s">
        <v>724</v>
      </c>
      <c r="K375" s="828" t="s">
        <v>729</v>
      </c>
      <c r="L375" s="699" t="s">
        <v>726</v>
      </c>
      <c r="M375" s="699" t="s">
        <v>727</v>
      </c>
      <c r="N375" s="699" t="s">
        <v>127</v>
      </c>
      <c r="O375" s="699" t="s">
        <v>46</v>
      </c>
      <c r="P375" s="699" t="s">
        <v>728</v>
      </c>
      <c r="Q375" s="699" t="s">
        <v>572</v>
      </c>
      <c r="R375" s="874" t="s">
        <v>554</v>
      </c>
      <c r="S375" s="786">
        <v>858140</v>
      </c>
      <c r="T375" s="786">
        <f t="shared" si="12"/>
        <v>858140</v>
      </c>
      <c r="U375" s="786">
        <v>720360</v>
      </c>
      <c r="V375" s="786">
        <v>547850</v>
      </c>
      <c r="W375" s="786">
        <v>547850</v>
      </c>
      <c r="X375" s="786">
        <v>547850</v>
      </c>
      <c r="AA375" s="786">
        <v>720360</v>
      </c>
    </row>
    <row r="376" spans="1:27" ht="93" thickBot="1">
      <c r="A376" s="728">
        <v>607</v>
      </c>
      <c r="B376" s="720" t="s">
        <v>716</v>
      </c>
      <c r="C376" s="699" t="s">
        <v>717</v>
      </c>
      <c r="D376" s="737" t="s">
        <v>718</v>
      </c>
      <c r="E376" s="699" t="s">
        <v>719</v>
      </c>
      <c r="F376" s="699" t="s">
        <v>720</v>
      </c>
      <c r="G376" s="699" t="s">
        <v>721</v>
      </c>
      <c r="H376" s="699" t="s">
        <v>722</v>
      </c>
      <c r="I376" s="699" t="s">
        <v>723</v>
      </c>
      <c r="J376" s="699" t="s">
        <v>724</v>
      </c>
      <c r="K376" s="828" t="s">
        <v>729</v>
      </c>
      <c r="L376" s="699" t="s">
        <v>726</v>
      </c>
      <c r="M376" s="699" t="s">
        <v>727</v>
      </c>
      <c r="N376" s="699" t="s">
        <v>127</v>
      </c>
      <c r="O376" s="699" t="s">
        <v>46</v>
      </c>
      <c r="P376" s="699" t="s">
        <v>728</v>
      </c>
      <c r="Q376" s="699" t="s">
        <v>572</v>
      </c>
      <c r="R376" s="874" t="s">
        <v>555</v>
      </c>
      <c r="S376" s="786">
        <v>34861.199999999997</v>
      </c>
      <c r="T376" s="786">
        <f t="shared" si="12"/>
        <v>34861.199999999997</v>
      </c>
      <c r="U376" s="786">
        <v>0</v>
      </c>
      <c r="V376" s="786">
        <v>0</v>
      </c>
      <c r="W376" s="786">
        <v>0</v>
      </c>
      <c r="X376" s="786">
        <v>0</v>
      </c>
      <c r="AA376" s="786">
        <v>0</v>
      </c>
    </row>
    <row r="377" spans="1:27" ht="304.2" thickBot="1">
      <c r="A377" s="728">
        <v>607</v>
      </c>
      <c r="B377" s="720" t="s">
        <v>716</v>
      </c>
      <c r="C377" s="699" t="s">
        <v>610</v>
      </c>
      <c r="D377" s="875" t="s">
        <v>2408</v>
      </c>
      <c r="E377" s="699" t="s">
        <v>731</v>
      </c>
      <c r="F377" s="699" t="s">
        <v>732</v>
      </c>
      <c r="G377" s="699" t="s">
        <v>401</v>
      </c>
      <c r="H377" s="699" t="s">
        <v>310</v>
      </c>
      <c r="I377" s="699" t="s">
        <v>177</v>
      </c>
      <c r="J377" s="699" t="s">
        <v>403</v>
      </c>
      <c r="K377" s="828" t="s">
        <v>2409</v>
      </c>
      <c r="L377" s="699" t="s">
        <v>2410</v>
      </c>
      <c r="M377" s="699" t="s">
        <v>739</v>
      </c>
      <c r="N377" s="699" t="s">
        <v>229</v>
      </c>
      <c r="O377" s="699" t="s">
        <v>47</v>
      </c>
      <c r="P377" s="699" t="s">
        <v>736</v>
      </c>
      <c r="Q377" s="699" t="s">
        <v>149</v>
      </c>
      <c r="R377" s="874" t="s">
        <v>531</v>
      </c>
      <c r="S377" s="786">
        <v>97767604.780000001</v>
      </c>
      <c r="T377" s="786">
        <f t="shared" si="12"/>
        <v>97767604.780000001</v>
      </c>
      <c r="U377" s="786">
        <v>0</v>
      </c>
      <c r="V377" s="786">
        <v>0</v>
      </c>
      <c r="W377" s="786">
        <v>0</v>
      </c>
      <c r="X377" s="786">
        <v>0</v>
      </c>
      <c r="AA377" s="786">
        <v>0</v>
      </c>
    </row>
    <row r="378" spans="1:27" ht="50.1" customHeight="1" thickBot="1">
      <c r="A378" s="728">
        <v>607</v>
      </c>
      <c r="B378" s="720" t="s">
        <v>716</v>
      </c>
      <c r="C378" s="699" t="s">
        <v>610</v>
      </c>
      <c r="D378" s="875" t="s">
        <v>2408</v>
      </c>
      <c r="E378" s="699" t="s">
        <v>731</v>
      </c>
      <c r="F378" s="699" t="s">
        <v>732</v>
      </c>
      <c r="G378" s="699" t="s">
        <v>401</v>
      </c>
      <c r="H378" s="699" t="s">
        <v>310</v>
      </c>
      <c r="I378" s="699" t="s">
        <v>177</v>
      </c>
      <c r="J378" s="699" t="s">
        <v>403</v>
      </c>
      <c r="K378" s="828" t="s">
        <v>737</v>
      </c>
      <c r="L378" s="699" t="s">
        <v>2410</v>
      </c>
      <c r="M378" s="699" t="s">
        <v>739</v>
      </c>
      <c r="N378" s="699" t="s">
        <v>229</v>
      </c>
      <c r="O378" s="699" t="s">
        <v>50</v>
      </c>
      <c r="P378" s="699" t="s">
        <v>736</v>
      </c>
      <c r="Q378" s="699" t="s">
        <v>149</v>
      </c>
      <c r="R378" s="874" t="s">
        <v>531</v>
      </c>
      <c r="S378" s="786">
        <v>0</v>
      </c>
      <c r="T378" s="786">
        <v>0</v>
      </c>
      <c r="U378" s="786">
        <v>105581807</v>
      </c>
      <c r="V378" s="786">
        <v>114674890</v>
      </c>
      <c r="W378" s="786">
        <v>114674890</v>
      </c>
      <c r="X378" s="786">
        <v>114674890</v>
      </c>
      <c r="AA378" s="786">
        <v>105581807</v>
      </c>
    </row>
    <row r="379" spans="1:27" ht="304.2" thickBot="1">
      <c r="A379" s="728">
        <v>607</v>
      </c>
      <c r="B379" s="720" t="s">
        <v>716</v>
      </c>
      <c r="C379" s="699" t="s">
        <v>610</v>
      </c>
      <c r="D379" s="875" t="s">
        <v>2408</v>
      </c>
      <c r="E379" s="699" t="s">
        <v>731</v>
      </c>
      <c r="F379" s="699" t="s">
        <v>732</v>
      </c>
      <c r="G379" s="699" t="s">
        <v>401</v>
      </c>
      <c r="H379" s="699" t="s">
        <v>310</v>
      </c>
      <c r="I379" s="699" t="s">
        <v>177</v>
      </c>
      <c r="J379" s="699" t="s">
        <v>403</v>
      </c>
      <c r="K379" s="828" t="s">
        <v>2409</v>
      </c>
      <c r="L379" s="699" t="s">
        <v>2410</v>
      </c>
      <c r="M379" s="699" t="s">
        <v>739</v>
      </c>
      <c r="N379" s="699" t="s">
        <v>229</v>
      </c>
      <c r="O379" s="699" t="s">
        <v>47</v>
      </c>
      <c r="P379" s="699" t="s">
        <v>743</v>
      </c>
      <c r="Q379" s="699" t="s">
        <v>515</v>
      </c>
      <c r="R379" s="874" t="s">
        <v>531</v>
      </c>
      <c r="S379" s="786">
        <v>956750</v>
      </c>
      <c r="T379" s="786">
        <f t="shared" si="12"/>
        <v>956750</v>
      </c>
      <c r="U379" s="786">
        <v>0</v>
      </c>
      <c r="V379" s="786">
        <v>0</v>
      </c>
      <c r="W379" s="786">
        <v>0</v>
      </c>
      <c r="X379" s="786">
        <v>0</v>
      </c>
      <c r="AA379" s="786">
        <v>0</v>
      </c>
    </row>
    <row r="380" spans="1:27" ht="304.2" thickBot="1">
      <c r="A380" s="728">
        <v>607</v>
      </c>
      <c r="B380" s="720" t="s">
        <v>716</v>
      </c>
      <c r="C380" s="699" t="s">
        <v>610</v>
      </c>
      <c r="D380" s="875" t="s">
        <v>2408</v>
      </c>
      <c r="E380" s="699" t="s">
        <v>731</v>
      </c>
      <c r="F380" s="699" t="s">
        <v>732</v>
      </c>
      <c r="G380" s="699" t="s">
        <v>401</v>
      </c>
      <c r="H380" s="699" t="s">
        <v>310</v>
      </c>
      <c r="I380" s="699" t="s">
        <v>177</v>
      </c>
      <c r="J380" s="699" t="s">
        <v>403</v>
      </c>
      <c r="K380" s="828" t="s">
        <v>2409</v>
      </c>
      <c r="L380" s="699" t="s">
        <v>2410</v>
      </c>
      <c r="M380" s="699" t="s">
        <v>739</v>
      </c>
      <c r="N380" s="699" t="s">
        <v>229</v>
      </c>
      <c r="O380" s="699" t="s">
        <v>47</v>
      </c>
      <c r="P380" s="699" t="s">
        <v>736</v>
      </c>
      <c r="Q380" s="699" t="s">
        <v>149</v>
      </c>
      <c r="R380" s="874" t="s">
        <v>532</v>
      </c>
      <c r="S380" s="786">
        <v>11878677.939999999</v>
      </c>
      <c r="T380" s="786">
        <f t="shared" si="12"/>
        <v>11878677.939999999</v>
      </c>
      <c r="U380" s="786">
        <v>0</v>
      </c>
      <c r="V380" s="786">
        <v>0</v>
      </c>
      <c r="W380" s="786">
        <v>0</v>
      </c>
      <c r="X380" s="786">
        <v>0</v>
      </c>
      <c r="AA380" s="786">
        <v>0</v>
      </c>
    </row>
    <row r="381" spans="1:27" ht="50.1" customHeight="1" thickBot="1">
      <c r="A381" s="728">
        <v>607</v>
      </c>
      <c r="B381" s="720" t="s">
        <v>716</v>
      </c>
      <c r="C381" s="699" t="s">
        <v>610</v>
      </c>
      <c r="D381" s="875" t="s">
        <v>2408</v>
      </c>
      <c r="E381" s="699" t="s">
        <v>731</v>
      </c>
      <c r="F381" s="699" t="s">
        <v>732</v>
      </c>
      <c r="G381" s="699" t="s">
        <v>401</v>
      </c>
      <c r="H381" s="699" t="s">
        <v>310</v>
      </c>
      <c r="I381" s="699" t="s">
        <v>177</v>
      </c>
      <c r="J381" s="699" t="s">
        <v>403</v>
      </c>
      <c r="K381" s="828" t="s">
        <v>737</v>
      </c>
      <c r="L381" s="699" t="s">
        <v>2410</v>
      </c>
      <c r="M381" s="699" t="s">
        <v>739</v>
      </c>
      <c r="N381" s="699" t="s">
        <v>229</v>
      </c>
      <c r="O381" s="699" t="s">
        <v>50</v>
      </c>
      <c r="P381" s="699" t="s">
        <v>736</v>
      </c>
      <c r="Q381" s="699" t="s">
        <v>149</v>
      </c>
      <c r="R381" s="874" t="s">
        <v>532</v>
      </c>
      <c r="S381" s="786">
        <v>0</v>
      </c>
      <c r="T381" s="786">
        <v>0</v>
      </c>
      <c r="U381" s="786">
        <v>12996563</v>
      </c>
      <c r="V381" s="786">
        <v>14543580</v>
      </c>
      <c r="W381" s="786">
        <v>14543580</v>
      </c>
      <c r="X381" s="786">
        <v>14543580</v>
      </c>
      <c r="AA381" s="786">
        <v>12996563</v>
      </c>
    </row>
    <row r="382" spans="1:27" ht="303.60000000000002">
      <c r="A382" s="728">
        <v>607</v>
      </c>
      <c r="B382" s="720" t="s">
        <v>716</v>
      </c>
      <c r="C382" s="692" t="s">
        <v>610</v>
      </c>
      <c r="D382" s="876" t="s">
        <v>2408</v>
      </c>
      <c r="E382" s="692" t="s">
        <v>731</v>
      </c>
      <c r="F382" s="692" t="s">
        <v>732</v>
      </c>
      <c r="G382" s="699" t="s">
        <v>401</v>
      </c>
      <c r="H382" s="699" t="s">
        <v>310</v>
      </c>
      <c r="I382" s="699" t="s">
        <v>177</v>
      </c>
      <c r="J382" s="699" t="s">
        <v>403</v>
      </c>
      <c r="K382" s="828" t="s">
        <v>2409</v>
      </c>
      <c r="L382" s="699" t="s">
        <v>2410</v>
      </c>
      <c r="M382" s="699" t="s">
        <v>739</v>
      </c>
      <c r="N382" s="699" t="s">
        <v>229</v>
      </c>
      <c r="O382" s="699" t="s">
        <v>47</v>
      </c>
      <c r="P382" s="699" t="s">
        <v>749</v>
      </c>
      <c r="Q382" s="699" t="s">
        <v>515</v>
      </c>
      <c r="R382" s="874" t="s">
        <v>531</v>
      </c>
      <c r="S382" s="786">
        <v>8343560</v>
      </c>
      <c r="T382" s="786">
        <f t="shared" si="12"/>
        <v>8343560</v>
      </c>
      <c r="U382" s="786">
        <v>0</v>
      </c>
      <c r="V382" s="786">
        <v>0</v>
      </c>
      <c r="W382" s="786">
        <v>0</v>
      </c>
      <c r="X382" s="786">
        <v>0</v>
      </c>
      <c r="AA382" s="786">
        <v>0</v>
      </c>
    </row>
    <row r="383" spans="1:27" ht="303.60000000000002">
      <c r="A383" s="728">
        <v>607</v>
      </c>
      <c r="B383" s="720" t="s">
        <v>716</v>
      </c>
      <c r="C383" s="699" t="s">
        <v>610</v>
      </c>
      <c r="D383" s="600" t="s">
        <v>2408</v>
      </c>
      <c r="E383" s="699" t="s">
        <v>731</v>
      </c>
      <c r="F383" s="699" t="s">
        <v>732</v>
      </c>
      <c r="G383" s="699" t="s">
        <v>401</v>
      </c>
      <c r="H383" s="699" t="s">
        <v>310</v>
      </c>
      <c r="I383" s="699" t="s">
        <v>177</v>
      </c>
      <c r="J383" s="699" t="s">
        <v>403</v>
      </c>
      <c r="K383" s="828" t="s">
        <v>2409</v>
      </c>
      <c r="L383" s="699" t="s">
        <v>2410</v>
      </c>
      <c r="M383" s="699" t="s">
        <v>739</v>
      </c>
      <c r="N383" s="699" t="s">
        <v>229</v>
      </c>
      <c r="O383" s="699" t="s">
        <v>47</v>
      </c>
      <c r="P383" s="699" t="s">
        <v>749</v>
      </c>
      <c r="Q383" s="699" t="s">
        <v>515</v>
      </c>
      <c r="R383" s="874" t="s">
        <v>532</v>
      </c>
      <c r="S383" s="786">
        <v>1158320</v>
      </c>
      <c r="T383" s="786">
        <f t="shared" si="12"/>
        <v>1158320</v>
      </c>
      <c r="U383" s="786">
        <v>0</v>
      </c>
      <c r="V383" s="786">
        <v>0</v>
      </c>
      <c r="W383" s="786">
        <v>0</v>
      </c>
      <c r="X383" s="786">
        <v>0</v>
      </c>
      <c r="AA383" s="786">
        <v>0</v>
      </c>
    </row>
    <row r="384" spans="1:27" ht="303.60000000000002">
      <c r="A384" s="728">
        <v>607</v>
      </c>
      <c r="B384" s="720" t="s">
        <v>716</v>
      </c>
      <c r="C384" s="699" t="s">
        <v>610</v>
      </c>
      <c r="D384" s="600" t="s">
        <v>2408</v>
      </c>
      <c r="E384" s="699" t="s">
        <v>731</v>
      </c>
      <c r="F384" s="699" t="s">
        <v>732</v>
      </c>
      <c r="G384" s="699" t="s">
        <v>401</v>
      </c>
      <c r="H384" s="699" t="s">
        <v>310</v>
      </c>
      <c r="I384" s="699" t="s">
        <v>177</v>
      </c>
      <c r="J384" s="699" t="s">
        <v>403</v>
      </c>
      <c r="K384" s="828" t="s">
        <v>2409</v>
      </c>
      <c r="L384" s="699" t="s">
        <v>2410</v>
      </c>
      <c r="M384" s="699" t="s">
        <v>739</v>
      </c>
      <c r="N384" s="699" t="s">
        <v>229</v>
      </c>
      <c r="O384" s="699" t="s">
        <v>47</v>
      </c>
      <c r="P384" s="699" t="s">
        <v>743</v>
      </c>
      <c r="Q384" s="699" t="s">
        <v>515</v>
      </c>
      <c r="R384" s="874" t="s">
        <v>532</v>
      </c>
      <c r="S384" s="786">
        <v>65810</v>
      </c>
      <c r="T384" s="786">
        <f t="shared" si="12"/>
        <v>65810</v>
      </c>
      <c r="U384" s="786">
        <v>0</v>
      </c>
      <c r="V384" s="786">
        <v>0</v>
      </c>
      <c r="W384" s="786">
        <v>0</v>
      </c>
      <c r="X384" s="786">
        <v>0</v>
      </c>
      <c r="AA384" s="786">
        <v>0</v>
      </c>
    </row>
    <row r="385" spans="1:27" ht="303.60000000000002">
      <c r="A385" s="728">
        <v>607</v>
      </c>
      <c r="B385" s="720" t="s">
        <v>716</v>
      </c>
      <c r="C385" s="699" t="s">
        <v>610</v>
      </c>
      <c r="D385" s="600" t="s">
        <v>2408</v>
      </c>
      <c r="E385" s="699" t="s">
        <v>731</v>
      </c>
      <c r="F385" s="699" t="s">
        <v>732</v>
      </c>
      <c r="G385" s="699" t="s">
        <v>401</v>
      </c>
      <c r="H385" s="699" t="s">
        <v>310</v>
      </c>
      <c r="I385" s="699" t="s">
        <v>177</v>
      </c>
      <c r="J385" s="699" t="s">
        <v>403</v>
      </c>
      <c r="K385" s="828" t="s">
        <v>2409</v>
      </c>
      <c r="L385" s="699" t="s">
        <v>2410</v>
      </c>
      <c r="M385" s="699" t="s">
        <v>739</v>
      </c>
      <c r="N385" s="699" t="s">
        <v>229</v>
      </c>
      <c r="O385" s="699" t="s">
        <v>47</v>
      </c>
      <c r="P385" s="699" t="s">
        <v>750</v>
      </c>
      <c r="Q385" s="699" t="s">
        <v>515</v>
      </c>
      <c r="R385" s="874" t="s">
        <v>531</v>
      </c>
      <c r="S385" s="786">
        <v>439130</v>
      </c>
      <c r="T385" s="786">
        <f t="shared" si="12"/>
        <v>439130</v>
      </c>
      <c r="U385" s="786">
        <v>0</v>
      </c>
      <c r="V385" s="786">
        <v>0</v>
      </c>
      <c r="W385" s="786">
        <v>0</v>
      </c>
      <c r="X385" s="786">
        <v>0</v>
      </c>
      <c r="AA385" s="786">
        <v>0</v>
      </c>
    </row>
    <row r="386" spans="1:27" ht="303.60000000000002">
      <c r="A386" s="728">
        <v>607</v>
      </c>
      <c r="B386" s="720" t="s">
        <v>716</v>
      </c>
      <c r="C386" s="699" t="s">
        <v>610</v>
      </c>
      <c r="D386" s="600" t="s">
        <v>2408</v>
      </c>
      <c r="E386" s="699" t="s">
        <v>731</v>
      </c>
      <c r="F386" s="699" t="s">
        <v>732</v>
      </c>
      <c r="G386" s="699" t="s">
        <v>401</v>
      </c>
      <c r="H386" s="699" t="s">
        <v>310</v>
      </c>
      <c r="I386" s="699" t="s">
        <v>177</v>
      </c>
      <c r="J386" s="699" t="s">
        <v>403</v>
      </c>
      <c r="K386" s="828" t="s">
        <v>2409</v>
      </c>
      <c r="L386" s="699" t="s">
        <v>2410</v>
      </c>
      <c r="M386" s="699" t="s">
        <v>739</v>
      </c>
      <c r="N386" s="699" t="s">
        <v>229</v>
      </c>
      <c r="O386" s="699" t="s">
        <v>47</v>
      </c>
      <c r="P386" s="699" t="s">
        <v>750</v>
      </c>
      <c r="Q386" s="699" t="s">
        <v>515</v>
      </c>
      <c r="R386" s="874" t="s">
        <v>532</v>
      </c>
      <c r="S386" s="786">
        <v>60968.95</v>
      </c>
      <c r="T386" s="786">
        <f t="shared" si="12"/>
        <v>60968.95</v>
      </c>
      <c r="U386" s="786">
        <v>0</v>
      </c>
      <c r="V386" s="786">
        <v>0</v>
      </c>
      <c r="W386" s="786">
        <v>0</v>
      </c>
      <c r="X386" s="786">
        <v>0</v>
      </c>
      <c r="AA386" s="786">
        <v>0</v>
      </c>
    </row>
    <row r="387" spans="1:27" ht="50.1" customHeight="1">
      <c r="A387" s="728">
        <v>607</v>
      </c>
      <c r="B387" s="720" t="s">
        <v>716</v>
      </c>
      <c r="C387" s="699" t="s">
        <v>610</v>
      </c>
      <c r="D387" s="600" t="s">
        <v>2408</v>
      </c>
      <c r="E387" s="699" t="s">
        <v>731</v>
      </c>
      <c r="F387" s="699" t="s">
        <v>732</v>
      </c>
      <c r="G387" s="699" t="s">
        <v>401</v>
      </c>
      <c r="H387" s="699" t="s">
        <v>310</v>
      </c>
      <c r="I387" s="699" t="s">
        <v>177</v>
      </c>
      <c r="J387" s="699" t="s">
        <v>403</v>
      </c>
      <c r="K387" s="828" t="s">
        <v>3533</v>
      </c>
      <c r="L387" s="699" t="s">
        <v>3534</v>
      </c>
      <c r="M387" s="699" t="s">
        <v>3535</v>
      </c>
      <c r="N387" s="699" t="s">
        <v>229</v>
      </c>
      <c r="O387" s="699" t="s">
        <v>50</v>
      </c>
      <c r="P387" s="699" t="s">
        <v>749</v>
      </c>
      <c r="Q387" s="699" t="s">
        <v>2412</v>
      </c>
      <c r="R387" s="874" t="s">
        <v>531</v>
      </c>
      <c r="S387" s="786">
        <v>0</v>
      </c>
      <c r="T387" s="786">
        <v>0</v>
      </c>
      <c r="U387" s="877">
        <v>5062289</v>
      </c>
      <c r="V387" s="786">
        <v>0</v>
      </c>
      <c r="W387" s="786">
        <v>0</v>
      </c>
      <c r="X387" s="786">
        <v>0</v>
      </c>
      <c r="AA387" s="877">
        <v>5062289</v>
      </c>
    </row>
    <row r="388" spans="1:27" ht="50.1" customHeight="1">
      <c r="A388" s="728">
        <v>607</v>
      </c>
      <c r="B388" s="720" t="s">
        <v>716</v>
      </c>
      <c r="C388" s="699" t="s">
        <v>610</v>
      </c>
      <c r="D388" s="600" t="s">
        <v>2408</v>
      </c>
      <c r="E388" s="699" t="s">
        <v>731</v>
      </c>
      <c r="F388" s="699" t="s">
        <v>732</v>
      </c>
      <c r="G388" s="699" t="s">
        <v>401</v>
      </c>
      <c r="H388" s="699" t="s">
        <v>310</v>
      </c>
      <c r="I388" s="699" t="s">
        <v>177</v>
      </c>
      <c r="J388" s="699" t="s">
        <v>403</v>
      </c>
      <c r="K388" s="828" t="s">
        <v>3533</v>
      </c>
      <c r="L388" s="699" t="s">
        <v>3534</v>
      </c>
      <c r="M388" s="699" t="s">
        <v>3535</v>
      </c>
      <c r="N388" s="699" t="s">
        <v>229</v>
      </c>
      <c r="O388" s="699" t="s">
        <v>50</v>
      </c>
      <c r="P388" s="699" t="s">
        <v>750</v>
      </c>
      <c r="Q388" s="699" t="s">
        <v>2413</v>
      </c>
      <c r="R388" s="874" t="s">
        <v>531</v>
      </c>
      <c r="S388" s="786">
        <v>0</v>
      </c>
      <c r="T388" s="786">
        <v>0</v>
      </c>
      <c r="U388" s="877">
        <v>262564</v>
      </c>
      <c r="V388" s="786">
        <v>0</v>
      </c>
      <c r="W388" s="786">
        <v>0</v>
      </c>
      <c r="X388" s="786">
        <v>0</v>
      </c>
      <c r="AA388" s="877">
        <v>262564</v>
      </c>
    </row>
    <row r="389" spans="1:27" ht="50.1" customHeight="1">
      <c r="A389" s="728">
        <v>607</v>
      </c>
      <c r="B389" s="720" t="s">
        <v>716</v>
      </c>
      <c r="C389" s="699" t="s">
        <v>610</v>
      </c>
      <c r="D389" s="600" t="s">
        <v>2408</v>
      </c>
      <c r="E389" s="699" t="s">
        <v>731</v>
      </c>
      <c r="F389" s="699" t="s">
        <v>732</v>
      </c>
      <c r="G389" s="699" t="s">
        <v>401</v>
      </c>
      <c r="H389" s="699" t="s">
        <v>310</v>
      </c>
      <c r="I389" s="699" t="s">
        <v>177</v>
      </c>
      <c r="J389" s="699" t="s">
        <v>403</v>
      </c>
      <c r="K389" s="828" t="s">
        <v>3533</v>
      </c>
      <c r="L389" s="699" t="s">
        <v>3534</v>
      </c>
      <c r="M389" s="699" t="s">
        <v>3535</v>
      </c>
      <c r="N389" s="699" t="s">
        <v>229</v>
      </c>
      <c r="O389" s="699" t="s">
        <v>50</v>
      </c>
      <c r="P389" s="699" t="s">
        <v>749</v>
      </c>
      <c r="Q389" s="699" t="s">
        <v>2412</v>
      </c>
      <c r="R389" s="874" t="s">
        <v>532</v>
      </c>
      <c r="S389" s="786">
        <v>0</v>
      </c>
      <c r="T389" s="786">
        <v>0</v>
      </c>
      <c r="U389" s="877">
        <v>826841</v>
      </c>
      <c r="V389" s="786">
        <v>0</v>
      </c>
      <c r="W389" s="786">
        <v>0</v>
      </c>
      <c r="X389" s="786">
        <v>0</v>
      </c>
      <c r="AA389" s="877">
        <v>826841</v>
      </c>
    </row>
    <row r="390" spans="1:27" ht="50.1" customHeight="1">
      <c r="A390" s="728">
        <v>607</v>
      </c>
      <c r="B390" s="720" t="s">
        <v>716</v>
      </c>
      <c r="C390" s="699" t="s">
        <v>610</v>
      </c>
      <c r="D390" s="600" t="s">
        <v>2408</v>
      </c>
      <c r="E390" s="699" t="s">
        <v>731</v>
      </c>
      <c r="F390" s="699" t="s">
        <v>732</v>
      </c>
      <c r="G390" s="699" t="s">
        <v>401</v>
      </c>
      <c r="H390" s="699" t="s">
        <v>310</v>
      </c>
      <c r="I390" s="699" t="s">
        <v>177</v>
      </c>
      <c r="J390" s="699" t="s">
        <v>403</v>
      </c>
      <c r="K390" s="828" t="s">
        <v>3533</v>
      </c>
      <c r="L390" s="699" t="s">
        <v>3534</v>
      </c>
      <c r="M390" s="699" t="s">
        <v>3535</v>
      </c>
      <c r="N390" s="699" t="s">
        <v>229</v>
      </c>
      <c r="O390" s="699" t="s">
        <v>50</v>
      </c>
      <c r="P390" s="699" t="s">
        <v>750</v>
      </c>
      <c r="Q390" s="699" t="s">
        <v>2413</v>
      </c>
      <c r="R390" s="874" t="s">
        <v>532</v>
      </c>
      <c r="S390" s="786">
        <v>0</v>
      </c>
      <c r="T390" s="786">
        <v>0</v>
      </c>
      <c r="U390" s="877">
        <v>47390</v>
      </c>
      <c r="V390" s="786">
        <v>0</v>
      </c>
      <c r="W390" s="786">
        <v>0</v>
      </c>
      <c r="X390" s="786">
        <v>0</v>
      </c>
      <c r="AA390" s="877">
        <v>47390</v>
      </c>
    </row>
    <row r="391" spans="1:27" ht="303.60000000000002">
      <c r="A391" s="728">
        <v>607</v>
      </c>
      <c r="B391" s="720" t="s">
        <v>716</v>
      </c>
      <c r="C391" s="699" t="s">
        <v>610</v>
      </c>
      <c r="D391" s="600" t="s">
        <v>2408</v>
      </c>
      <c r="E391" s="699" t="s">
        <v>731</v>
      </c>
      <c r="F391" s="699" t="s">
        <v>751</v>
      </c>
      <c r="G391" s="699" t="s">
        <v>401</v>
      </c>
      <c r="H391" s="699" t="s">
        <v>310</v>
      </c>
      <c r="I391" s="699" t="s">
        <v>177</v>
      </c>
      <c r="J391" s="699" t="s">
        <v>403</v>
      </c>
      <c r="K391" s="828" t="s">
        <v>2409</v>
      </c>
      <c r="L391" s="699" t="s">
        <v>2414</v>
      </c>
      <c r="M391" s="699" t="s">
        <v>739</v>
      </c>
      <c r="N391" s="699" t="s">
        <v>229</v>
      </c>
      <c r="O391" s="699" t="s">
        <v>47</v>
      </c>
      <c r="P391" s="699" t="s">
        <v>754</v>
      </c>
      <c r="Q391" s="699" t="s">
        <v>755</v>
      </c>
      <c r="R391" s="874" t="s">
        <v>554</v>
      </c>
      <c r="S391" s="786">
        <v>3340440</v>
      </c>
      <c r="T391" s="786">
        <v>3265602.42</v>
      </c>
      <c r="U391" s="786">
        <v>0</v>
      </c>
      <c r="V391" s="786">
        <v>0</v>
      </c>
      <c r="W391" s="786">
        <v>0</v>
      </c>
      <c r="X391" s="786">
        <v>0</v>
      </c>
      <c r="AA391" s="786">
        <v>0</v>
      </c>
    </row>
    <row r="392" spans="1:27" ht="50.1" customHeight="1">
      <c r="A392" s="728">
        <v>607</v>
      </c>
      <c r="B392" s="720" t="s">
        <v>716</v>
      </c>
      <c r="C392" s="699" t="s">
        <v>610</v>
      </c>
      <c r="D392" s="600" t="s">
        <v>2408</v>
      </c>
      <c r="E392" s="699" t="s">
        <v>731</v>
      </c>
      <c r="F392" s="699" t="s">
        <v>751</v>
      </c>
      <c r="G392" s="699" t="s">
        <v>401</v>
      </c>
      <c r="H392" s="699" t="s">
        <v>310</v>
      </c>
      <c r="I392" s="699" t="s">
        <v>177</v>
      </c>
      <c r="J392" s="699" t="s">
        <v>403</v>
      </c>
      <c r="K392" s="828" t="s">
        <v>2409</v>
      </c>
      <c r="L392" s="699" t="s">
        <v>2414</v>
      </c>
      <c r="M392" s="699" t="s">
        <v>739</v>
      </c>
      <c r="N392" s="699" t="s">
        <v>229</v>
      </c>
      <c r="O392" s="699" t="s">
        <v>50</v>
      </c>
      <c r="P392" s="699" t="s">
        <v>754</v>
      </c>
      <c r="Q392" s="699" t="s">
        <v>755</v>
      </c>
      <c r="R392" s="874" t="s">
        <v>554</v>
      </c>
      <c r="S392" s="786">
        <v>0</v>
      </c>
      <c r="T392" s="786">
        <v>0</v>
      </c>
      <c r="U392" s="786">
        <v>0</v>
      </c>
      <c r="V392" s="786">
        <v>0</v>
      </c>
      <c r="W392" s="786">
        <v>661430</v>
      </c>
      <c r="X392" s="786">
        <v>0</v>
      </c>
      <c r="AA392" s="786">
        <v>0</v>
      </c>
    </row>
    <row r="393" spans="1:27" ht="303.60000000000002">
      <c r="A393" s="728">
        <v>607</v>
      </c>
      <c r="B393" s="720" t="s">
        <v>716</v>
      </c>
      <c r="C393" s="699" t="s">
        <v>610</v>
      </c>
      <c r="D393" s="600" t="s">
        <v>2408</v>
      </c>
      <c r="E393" s="699" t="s">
        <v>731</v>
      </c>
      <c r="F393" s="699" t="s">
        <v>732</v>
      </c>
      <c r="G393" s="699" t="s">
        <v>401</v>
      </c>
      <c r="H393" s="699" t="s">
        <v>310</v>
      </c>
      <c r="I393" s="699" t="s">
        <v>177</v>
      </c>
      <c r="J393" s="699" t="s">
        <v>403</v>
      </c>
      <c r="K393" s="828" t="s">
        <v>2409</v>
      </c>
      <c r="L393" s="699" t="s">
        <v>2415</v>
      </c>
      <c r="M393" s="699" t="s">
        <v>739</v>
      </c>
      <c r="N393" s="699" t="s">
        <v>229</v>
      </c>
      <c r="O393" s="699" t="s">
        <v>47</v>
      </c>
      <c r="P393" s="699" t="s">
        <v>759</v>
      </c>
      <c r="Q393" s="828" t="s">
        <v>2416</v>
      </c>
      <c r="R393" s="874" t="s">
        <v>554</v>
      </c>
      <c r="S393" s="786">
        <v>153500</v>
      </c>
      <c r="T393" s="786">
        <f>S393</f>
        <v>153500</v>
      </c>
      <c r="U393" s="786">
        <v>0</v>
      </c>
      <c r="V393" s="786">
        <v>0</v>
      </c>
      <c r="W393" s="786">
        <v>0</v>
      </c>
      <c r="X393" s="786">
        <v>0</v>
      </c>
      <c r="AA393" s="786">
        <v>0</v>
      </c>
    </row>
    <row r="394" spans="1:27" ht="50.1" customHeight="1">
      <c r="A394" s="801">
        <v>607</v>
      </c>
      <c r="B394" s="699" t="s">
        <v>2417</v>
      </c>
      <c r="C394" s="733" t="s">
        <v>610</v>
      </c>
      <c r="D394" s="600" t="s">
        <v>2408</v>
      </c>
      <c r="E394" s="699" t="s">
        <v>731</v>
      </c>
      <c r="F394" s="699" t="s">
        <v>732</v>
      </c>
      <c r="G394" s="699" t="s">
        <v>401</v>
      </c>
      <c r="H394" s="699" t="s">
        <v>310</v>
      </c>
      <c r="I394" s="699" t="s">
        <v>177</v>
      </c>
      <c r="J394" s="699" t="s">
        <v>403</v>
      </c>
      <c r="K394" s="828" t="s">
        <v>737</v>
      </c>
      <c r="L394" s="699" t="s">
        <v>2410</v>
      </c>
      <c r="M394" s="699" t="s">
        <v>2411</v>
      </c>
      <c r="N394" s="699" t="s">
        <v>229</v>
      </c>
      <c r="O394" s="699" t="s">
        <v>50</v>
      </c>
      <c r="P394" s="699" t="s">
        <v>743</v>
      </c>
      <c r="Q394" s="828" t="s">
        <v>515</v>
      </c>
      <c r="R394" s="699" t="s">
        <v>531</v>
      </c>
      <c r="S394" s="786">
        <v>0</v>
      </c>
      <c r="T394" s="786">
        <v>0</v>
      </c>
      <c r="U394" s="786">
        <v>152334</v>
      </c>
      <c r="V394" s="786">
        <v>0</v>
      </c>
      <c r="W394" s="786"/>
      <c r="X394" s="786"/>
      <c r="AA394" s="786">
        <v>152334</v>
      </c>
    </row>
    <row r="395" spans="1:27" ht="50.1" customHeight="1">
      <c r="A395" s="801">
        <v>607</v>
      </c>
      <c r="B395" s="699" t="s">
        <v>2417</v>
      </c>
      <c r="C395" s="733" t="s">
        <v>610</v>
      </c>
      <c r="D395" s="600" t="s">
        <v>2358</v>
      </c>
      <c r="E395" s="699" t="s">
        <v>731</v>
      </c>
      <c r="F395" s="699" t="s">
        <v>732</v>
      </c>
      <c r="G395" s="699" t="s">
        <v>401</v>
      </c>
      <c r="H395" s="699" t="s">
        <v>310</v>
      </c>
      <c r="I395" s="699" t="s">
        <v>177</v>
      </c>
      <c r="J395" s="699" t="s">
        <v>403</v>
      </c>
      <c r="K395" s="828" t="s">
        <v>737</v>
      </c>
      <c r="L395" s="699" t="s">
        <v>2410</v>
      </c>
      <c r="M395" s="699" t="s">
        <v>2411</v>
      </c>
      <c r="N395" s="699" t="s">
        <v>229</v>
      </c>
      <c r="O395" s="699" t="s">
        <v>50</v>
      </c>
      <c r="P395" s="699" t="s">
        <v>743</v>
      </c>
      <c r="Q395" s="828" t="s">
        <v>515</v>
      </c>
      <c r="R395" s="699" t="s">
        <v>532</v>
      </c>
      <c r="S395" s="786">
        <v>0</v>
      </c>
      <c r="T395" s="786">
        <v>0</v>
      </c>
      <c r="U395" s="786">
        <v>11718</v>
      </c>
      <c r="V395" s="786">
        <v>0</v>
      </c>
      <c r="W395" s="786"/>
      <c r="X395" s="786"/>
      <c r="AA395" s="786">
        <v>11718</v>
      </c>
    </row>
    <row r="396" spans="1:27" ht="50.1" customHeight="1">
      <c r="A396" s="728">
        <v>607</v>
      </c>
      <c r="B396" s="720" t="s">
        <v>716</v>
      </c>
      <c r="C396" s="699" t="s">
        <v>610</v>
      </c>
      <c r="D396" s="600" t="s">
        <v>2408</v>
      </c>
      <c r="E396" s="699" t="s">
        <v>731</v>
      </c>
      <c r="F396" s="699" t="s">
        <v>732</v>
      </c>
      <c r="G396" s="699" t="s">
        <v>401</v>
      </c>
      <c r="H396" s="699" t="s">
        <v>310</v>
      </c>
      <c r="I396" s="699" t="s">
        <v>177</v>
      </c>
      <c r="J396" s="699" t="s">
        <v>403</v>
      </c>
      <c r="K396" s="828" t="s">
        <v>761</v>
      </c>
      <c r="L396" s="699" t="s">
        <v>2418</v>
      </c>
      <c r="M396" s="699" t="s">
        <v>739</v>
      </c>
      <c r="N396" s="699" t="s">
        <v>229</v>
      </c>
      <c r="O396" s="699" t="s">
        <v>50</v>
      </c>
      <c r="P396" s="699" t="s">
        <v>759</v>
      </c>
      <c r="Q396" s="828" t="s">
        <v>2419</v>
      </c>
      <c r="R396" s="874" t="s">
        <v>554</v>
      </c>
      <c r="S396" s="786">
        <v>0</v>
      </c>
      <c r="T396" s="786">
        <f>S396</f>
        <v>0</v>
      </c>
      <c r="U396" s="786">
        <v>150000</v>
      </c>
      <c r="V396" s="786">
        <f>150000+150000+655200</f>
        <v>955200</v>
      </c>
      <c r="W396" s="786">
        <v>150000</v>
      </c>
      <c r="X396" s="786">
        <v>150000</v>
      </c>
      <c r="AA396" s="786">
        <v>150000</v>
      </c>
    </row>
    <row r="397" spans="1:27" ht="304.2" thickBot="1">
      <c r="A397" s="728">
        <v>607</v>
      </c>
      <c r="B397" s="720" t="s">
        <v>716</v>
      </c>
      <c r="C397" s="878" t="s">
        <v>610</v>
      </c>
      <c r="D397" s="879" t="s">
        <v>2408</v>
      </c>
      <c r="E397" s="878" t="s">
        <v>731</v>
      </c>
      <c r="F397" s="878" t="s">
        <v>732</v>
      </c>
      <c r="G397" s="699" t="s">
        <v>401</v>
      </c>
      <c r="H397" s="699" t="s">
        <v>310</v>
      </c>
      <c r="I397" s="699" t="s">
        <v>177</v>
      </c>
      <c r="J397" s="699" t="s">
        <v>403</v>
      </c>
      <c r="K397" s="828" t="s">
        <v>764</v>
      </c>
      <c r="L397" s="699" t="s">
        <v>2420</v>
      </c>
      <c r="M397" s="699" t="s">
        <v>739</v>
      </c>
      <c r="N397" s="699" t="s">
        <v>229</v>
      </c>
      <c r="O397" s="699" t="s">
        <v>47</v>
      </c>
      <c r="P397" s="699" t="s">
        <v>766</v>
      </c>
      <c r="Q397" s="699" t="s">
        <v>767</v>
      </c>
      <c r="R397" s="874" t="s">
        <v>554</v>
      </c>
      <c r="S397" s="786">
        <v>165914.72</v>
      </c>
      <c r="T397" s="786">
        <v>165914.72</v>
      </c>
      <c r="U397" s="786">
        <v>0</v>
      </c>
      <c r="V397" s="786">
        <v>0</v>
      </c>
      <c r="W397" s="786">
        <v>0</v>
      </c>
      <c r="X397" s="786">
        <v>0</v>
      </c>
      <c r="AA397" s="786">
        <v>0</v>
      </c>
    </row>
    <row r="398" spans="1:27" ht="50.1" customHeight="1" thickBot="1">
      <c r="A398" s="728">
        <v>607</v>
      </c>
      <c r="B398" s="720" t="s">
        <v>716</v>
      </c>
      <c r="C398" s="699" t="s">
        <v>610</v>
      </c>
      <c r="D398" s="875" t="s">
        <v>2408</v>
      </c>
      <c r="E398" s="699" t="s">
        <v>731</v>
      </c>
      <c r="F398" s="699" t="s">
        <v>732</v>
      </c>
      <c r="G398" s="699" t="s">
        <v>401</v>
      </c>
      <c r="H398" s="699" t="s">
        <v>310</v>
      </c>
      <c r="I398" s="699" t="s">
        <v>177</v>
      </c>
      <c r="J398" s="699" t="s">
        <v>403</v>
      </c>
      <c r="K398" s="828" t="s">
        <v>764</v>
      </c>
      <c r="L398" s="699" t="s">
        <v>2421</v>
      </c>
      <c r="M398" s="699" t="s">
        <v>739</v>
      </c>
      <c r="N398" s="699" t="s">
        <v>229</v>
      </c>
      <c r="O398" s="699" t="s">
        <v>50</v>
      </c>
      <c r="P398" s="699" t="s">
        <v>766</v>
      </c>
      <c r="Q398" s="699" t="s">
        <v>767</v>
      </c>
      <c r="R398" s="874" t="s">
        <v>554</v>
      </c>
      <c r="S398" s="786">
        <v>0</v>
      </c>
      <c r="T398" s="786">
        <v>0</v>
      </c>
      <c r="U398" s="786">
        <v>194000</v>
      </c>
      <c r="V398" s="786">
        <v>163800</v>
      </c>
      <c r="W398" s="786">
        <v>163800</v>
      </c>
      <c r="X398" s="786">
        <v>163800</v>
      </c>
      <c r="AA398" s="786">
        <v>194000</v>
      </c>
    </row>
    <row r="399" spans="1:27" ht="50.1" customHeight="1" thickBot="1">
      <c r="A399" s="728">
        <v>607</v>
      </c>
      <c r="B399" s="720" t="s">
        <v>716</v>
      </c>
      <c r="C399" s="699" t="s">
        <v>610</v>
      </c>
      <c r="D399" s="875" t="s">
        <v>2408</v>
      </c>
      <c r="E399" s="699" t="s">
        <v>731</v>
      </c>
      <c r="F399" s="699" t="s">
        <v>732</v>
      </c>
      <c r="G399" s="699" t="s">
        <v>401</v>
      </c>
      <c r="H399" s="699" t="s">
        <v>310</v>
      </c>
      <c r="I399" s="699" t="s">
        <v>177</v>
      </c>
      <c r="J399" s="699" t="s">
        <v>403</v>
      </c>
      <c r="K399" s="828" t="s">
        <v>2422</v>
      </c>
      <c r="L399" s="699" t="s">
        <v>2421</v>
      </c>
      <c r="M399" s="699" t="s">
        <v>739</v>
      </c>
      <c r="N399" s="699" t="s">
        <v>229</v>
      </c>
      <c r="O399" s="699" t="s">
        <v>50</v>
      </c>
      <c r="P399" s="699" t="s">
        <v>766</v>
      </c>
      <c r="Q399" s="699" t="s">
        <v>770</v>
      </c>
      <c r="R399" s="874" t="s">
        <v>555</v>
      </c>
      <c r="S399" s="786">
        <v>0</v>
      </c>
      <c r="T399" s="786">
        <f>S399</f>
        <v>0</v>
      </c>
      <c r="U399" s="786">
        <v>75000</v>
      </c>
      <c r="V399" s="786">
        <v>54600</v>
      </c>
      <c r="W399" s="786">
        <v>54600</v>
      </c>
      <c r="X399" s="786">
        <v>54600</v>
      </c>
      <c r="AA399" s="786">
        <v>75000</v>
      </c>
    </row>
    <row r="400" spans="1:27" ht="50.1" customHeight="1" thickBot="1">
      <c r="A400" s="728">
        <v>607</v>
      </c>
      <c r="B400" s="720" t="s">
        <v>716</v>
      </c>
      <c r="C400" s="699" t="s">
        <v>610</v>
      </c>
      <c r="D400" s="875" t="s">
        <v>2408</v>
      </c>
      <c r="E400" s="699" t="s">
        <v>731</v>
      </c>
      <c r="F400" s="699" t="s">
        <v>732</v>
      </c>
      <c r="G400" s="699" t="s">
        <v>401</v>
      </c>
      <c r="H400" s="699" t="s">
        <v>310</v>
      </c>
      <c r="I400" s="699" t="s">
        <v>177</v>
      </c>
      <c r="J400" s="699" t="s">
        <v>403</v>
      </c>
      <c r="K400" s="828" t="s">
        <v>771</v>
      </c>
      <c r="L400" s="699" t="s">
        <v>2420</v>
      </c>
      <c r="M400" s="699" t="s">
        <v>739</v>
      </c>
      <c r="N400" s="699" t="s">
        <v>229</v>
      </c>
      <c r="O400" s="699" t="s">
        <v>50</v>
      </c>
      <c r="P400" s="699" t="s">
        <v>3307</v>
      </c>
      <c r="Q400" s="828" t="s">
        <v>2423</v>
      </c>
      <c r="R400" s="874" t="s">
        <v>555</v>
      </c>
      <c r="S400" s="786">
        <v>0</v>
      </c>
      <c r="T400" s="786">
        <f>S400</f>
        <v>0</v>
      </c>
      <c r="U400" s="786">
        <v>2499950</v>
      </c>
      <c r="V400" s="786">
        <v>1162445</v>
      </c>
      <c r="W400" s="786">
        <v>0</v>
      </c>
      <c r="X400" s="786">
        <v>0</v>
      </c>
      <c r="AA400" s="786">
        <v>2499950</v>
      </c>
    </row>
    <row r="401" spans="1:27" ht="50.1" customHeight="1" thickBot="1">
      <c r="A401" s="728">
        <v>607</v>
      </c>
      <c r="B401" s="720" t="s">
        <v>716</v>
      </c>
      <c r="C401" s="699" t="s">
        <v>610</v>
      </c>
      <c r="D401" s="875" t="s">
        <v>2408</v>
      </c>
      <c r="E401" s="828" t="s">
        <v>2424</v>
      </c>
      <c r="F401" s="699" t="s">
        <v>776</v>
      </c>
      <c r="G401" s="699" t="s">
        <v>777</v>
      </c>
      <c r="H401" s="699" t="s">
        <v>310</v>
      </c>
      <c r="I401" s="699" t="s">
        <v>177</v>
      </c>
      <c r="J401" s="699" t="s">
        <v>403</v>
      </c>
      <c r="K401" s="828" t="s">
        <v>778</v>
      </c>
      <c r="L401" s="699" t="s">
        <v>2425</v>
      </c>
      <c r="M401" s="699" t="s">
        <v>739</v>
      </c>
      <c r="N401" s="699" t="s">
        <v>229</v>
      </c>
      <c r="O401" s="699" t="s">
        <v>50</v>
      </c>
      <c r="P401" s="699" t="s">
        <v>780</v>
      </c>
      <c r="Q401" s="699" t="s">
        <v>3406</v>
      </c>
      <c r="R401" s="874" t="s">
        <v>554</v>
      </c>
      <c r="S401" s="786">
        <v>0</v>
      </c>
      <c r="T401" s="786">
        <f>S401</f>
        <v>0</v>
      </c>
      <c r="U401" s="786">
        <v>0</v>
      </c>
      <c r="V401" s="786">
        <v>692250</v>
      </c>
      <c r="W401" s="786">
        <v>0</v>
      </c>
      <c r="X401" s="786">
        <v>0</v>
      </c>
      <c r="AA401" s="786">
        <v>0</v>
      </c>
    </row>
    <row r="402" spans="1:27" ht="50.1" customHeight="1" thickBot="1">
      <c r="A402" s="728">
        <v>607</v>
      </c>
      <c r="B402" s="720" t="s">
        <v>716</v>
      </c>
      <c r="C402" s="699" t="s">
        <v>610</v>
      </c>
      <c r="D402" s="875" t="s">
        <v>2408</v>
      </c>
      <c r="E402" s="828" t="s">
        <v>2424</v>
      </c>
      <c r="F402" s="699" t="s">
        <v>776</v>
      </c>
      <c r="G402" s="699" t="s">
        <v>777</v>
      </c>
      <c r="H402" s="699" t="s">
        <v>310</v>
      </c>
      <c r="I402" s="699" t="s">
        <v>177</v>
      </c>
      <c r="J402" s="699" t="s">
        <v>403</v>
      </c>
      <c r="K402" s="828" t="s">
        <v>778</v>
      </c>
      <c r="L402" s="699" t="s">
        <v>2425</v>
      </c>
      <c r="M402" s="699" t="s">
        <v>739</v>
      </c>
      <c r="N402" s="699" t="s">
        <v>229</v>
      </c>
      <c r="O402" s="699" t="s">
        <v>50</v>
      </c>
      <c r="P402" s="699" t="s">
        <v>780</v>
      </c>
      <c r="Q402" s="699" t="s">
        <v>3406</v>
      </c>
      <c r="R402" s="874" t="s">
        <v>555</v>
      </c>
      <c r="S402" s="786">
        <v>0</v>
      </c>
      <c r="T402" s="786">
        <f>S402</f>
        <v>0</v>
      </c>
      <c r="U402" s="786">
        <v>995640</v>
      </c>
      <c r="V402" s="786">
        <v>0</v>
      </c>
      <c r="W402" s="786">
        <v>692250</v>
      </c>
      <c r="X402" s="786">
        <v>692250</v>
      </c>
      <c r="AA402" s="786">
        <v>995640</v>
      </c>
    </row>
    <row r="403" spans="1:27" ht="50.1" customHeight="1">
      <c r="A403" s="1127">
        <v>607</v>
      </c>
      <c r="B403" s="720" t="s">
        <v>716</v>
      </c>
      <c r="C403" s="699" t="s">
        <v>610</v>
      </c>
      <c r="D403" s="1128" t="s">
        <v>2408</v>
      </c>
      <c r="E403" s="828" t="s">
        <v>731</v>
      </c>
      <c r="F403" s="699" t="s">
        <v>732</v>
      </c>
      <c r="G403" s="699" t="s">
        <v>401</v>
      </c>
      <c r="H403" s="699" t="s">
        <v>310</v>
      </c>
      <c r="I403" s="699" t="s">
        <v>177</v>
      </c>
      <c r="J403" s="699" t="s">
        <v>403</v>
      </c>
      <c r="K403" s="828" t="s">
        <v>737</v>
      </c>
      <c r="L403" s="699" t="s">
        <v>2410</v>
      </c>
      <c r="M403" s="699" t="s">
        <v>739</v>
      </c>
      <c r="N403" s="699" t="s">
        <v>229</v>
      </c>
      <c r="O403" s="699" t="s">
        <v>50</v>
      </c>
      <c r="P403" s="699" t="s">
        <v>3540</v>
      </c>
      <c r="Q403" s="1127" t="s">
        <v>3541</v>
      </c>
      <c r="R403" s="874" t="s">
        <v>554</v>
      </c>
      <c r="S403" s="786">
        <v>0</v>
      </c>
      <c r="T403" s="786">
        <v>0</v>
      </c>
      <c r="U403" s="786">
        <v>0</v>
      </c>
      <c r="V403" s="786">
        <v>1260920</v>
      </c>
      <c r="W403" s="786">
        <v>0</v>
      </c>
      <c r="X403" s="786">
        <v>0</v>
      </c>
      <c r="AA403" s="786">
        <v>0</v>
      </c>
    </row>
    <row r="404" spans="1:27" ht="50.1" customHeight="1">
      <c r="A404" s="1127">
        <v>607</v>
      </c>
      <c r="B404" s="720" t="s">
        <v>716</v>
      </c>
      <c r="C404" s="699" t="s">
        <v>610</v>
      </c>
      <c r="D404" s="1128" t="s">
        <v>2408</v>
      </c>
      <c r="E404" s="828" t="s">
        <v>731</v>
      </c>
      <c r="F404" s="699" t="s">
        <v>732</v>
      </c>
      <c r="G404" s="699" t="s">
        <v>401</v>
      </c>
      <c r="H404" s="699" t="s">
        <v>310</v>
      </c>
      <c r="I404" s="699" t="s">
        <v>177</v>
      </c>
      <c r="J404" s="699" t="s">
        <v>403</v>
      </c>
      <c r="K404" s="828" t="s">
        <v>737</v>
      </c>
      <c r="L404" s="699" t="s">
        <v>2410</v>
      </c>
      <c r="M404" s="699" t="s">
        <v>739</v>
      </c>
      <c r="N404" s="699" t="s">
        <v>229</v>
      </c>
      <c r="O404" s="699" t="s">
        <v>50</v>
      </c>
      <c r="P404" s="699" t="s">
        <v>3540</v>
      </c>
      <c r="Q404" s="1127" t="s">
        <v>3541</v>
      </c>
      <c r="R404" s="874" t="s">
        <v>554</v>
      </c>
      <c r="S404" s="786">
        <v>0</v>
      </c>
      <c r="T404" s="786">
        <v>0</v>
      </c>
      <c r="U404" s="786">
        <v>0</v>
      </c>
      <c r="V404" s="786">
        <v>6949730</v>
      </c>
      <c r="W404" s="786">
        <v>0</v>
      </c>
      <c r="X404" s="786">
        <v>0</v>
      </c>
      <c r="AA404" s="786">
        <v>0</v>
      </c>
    </row>
    <row r="405" spans="1:27" ht="92.4">
      <c r="A405" s="728">
        <v>607</v>
      </c>
      <c r="B405" s="720" t="s">
        <v>716</v>
      </c>
      <c r="C405" s="699" t="s">
        <v>781</v>
      </c>
      <c r="D405" s="828" t="s">
        <v>782</v>
      </c>
      <c r="E405" s="699" t="s">
        <v>731</v>
      </c>
      <c r="F405" s="699" t="s">
        <v>783</v>
      </c>
      <c r="G405" s="699" t="s">
        <v>401</v>
      </c>
      <c r="H405" s="699" t="s">
        <v>310</v>
      </c>
      <c r="I405" s="699" t="s">
        <v>177</v>
      </c>
      <c r="J405" s="699" t="s">
        <v>403</v>
      </c>
      <c r="K405" s="828" t="s">
        <v>778</v>
      </c>
      <c r="L405" s="699" t="s">
        <v>2426</v>
      </c>
      <c r="M405" s="699" t="s">
        <v>739</v>
      </c>
      <c r="N405" s="699" t="s">
        <v>127</v>
      </c>
      <c r="O405" s="699" t="s">
        <v>46</v>
      </c>
      <c r="P405" s="699" t="s">
        <v>787</v>
      </c>
      <c r="Q405" s="699" t="s">
        <v>149</v>
      </c>
      <c r="R405" s="874" t="s">
        <v>531</v>
      </c>
      <c r="S405" s="676">
        <v>37485296.299999997</v>
      </c>
      <c r="T405" s="676">
        <v>37485205.039999999</v>
      </c>
      <c r="U405" s="786">
        <v>38383457.350000001</v>
      </c>
      <c r="V405" s="786">
        <v>49039270</v>
      </c>
      <c r="W405" s="786">
        <v>49039270</v>
      </c>
      <c r="X405" s="786">
        <v>49039270</v>
      </c>
      <c r="AA405" s="786">
        <v>38383457.350000001</v>
      </c>
    </row>
    <row r="406" spans="1:27" ht="92.4">
      <c r="A406" s="728">
        <v>607</v>
      </c>
      <c r="B406" s="720" t="s">
        <v>716</v>
      </c>
      <c r="C406" s="699" t="s">
        <v>781</v>
      </c>
      <c r="D406" s="828" t="s">
        <v>782</v>
      </c>
      <c r="E406" s="699" t="s">
        <v>731</v>
      </c>
      <c r="F406" s="699" t="s">
        <v>783</v>
      </c>
      <c r="G406" s="699" t="s">
        <v>401</v>
      </c>
      <c r="H406" s="699" t="s">
        <v>310</v>
      </c>
      <c r="I406" s="699" t="s">
        <v>177</v>
      </c>
      <c r="J406" s="699" t="s">
        <v>403</v>
      </c>
      <c r="K406" s="828" t="s">
        <v>778</v>
      </c>
      <c r="L406" s="699" t="s">
        <v>2426</v>
      </c>
      <c r="M406" s="699" t="s">
        <v>739</v>
      </c>
      <c r="N406" s="699" t="s">
        <v>127</v>
      </c>
      <c r="O406" s="699" t="s">
        <v>46</v>
      </c>
      <c r="P406" s="699" t="s">
        <v>788</v>
      </c>
      <c r="Q406" s="699" t="s">
        <v>2427</v>
      </c>
      <c r="R406" s="874" t="s">
        <v>531</v>
      </c>
      <c r="S406" s="786">
        <v>0</v>
      </c>
      <c r="T406" s="786">
        <v>0</v>
      </c>
      <c r="U406" s="786">
        <v>600000</v>
      </c>
      <c r="V406" s="786">
        <f>600000+522100</f>
        <v>1122100</v>
      </c>
      <c r="W406" s="786">
        <f>600000+1177300</f>
        <v>1777300</v>
      </c>
      <c r="X406" s="786">
        <f>600000+1177300</f>
        <v>1777300</v>
      </c>
      <c r="AA406" s="786">
        <v>600000</v>
      </c>
    </row>
    <row r="407" spans="1:27" ht="105.6">
      <c r="A407" s="728">
        <v>607</v>
      </c>
      <c r="B407" s="720" t="s">
        <v>716</v>
      </c>
      <c r="C407" s="699" t="s">
        <v>781</v>
      </c>
      <c r="D407" s="828" t="s">
        <v>782</v>
      </c>
      <c r="E407" s="699" t="s">
        <v>731</v>
      </c>
      <c r="F407" s="699" t="s">
        <v>783</v>
      </c>
      <c r="G407" s="699" t="s">
        <v>401</v>
      </c>
      <c r="H407" s="699" t="s">
        <v>310</v>
      </c>
      <c r="I407" s="699" t="s">
        <v>177</v>
      </c>
      <c r="J407" s="699" t="s">
        <v>403</v>
      </c>
      <c r="K407" s="828" t="s">
        <v>2428</v>
      </c>
      <c r="L407" s="699" t="s">
        <v>2429</v>
      </c>
      <c r="M407" s="699" t="s">
        <v>2430</v>
      </c>
      <c r="N407" s="699" t="s">
        <v>127</v>
      </c>
      <c r="O407" s="699" t="s">
        <v>46</v>
      </c>
      <c r="P407" s="880" t="s">
        <v>2431</v>
      </c>
      <c r="Q407" s="699" t="s">
        <v>2432</v>
      </c>
      <c r="R407" s="874" t="s">
        <v>531</v>
      </c>
      <c r="S407" s="786">
        <v>0</v>
      </c>
      <c r="T407" s="786">
        <v>0</v>
      </c>
      <c r="U407" s="786">
        <v>722110</v>
      </c>
      <c r="V407" s="786">
        <v>0</v>
      </c>
      <c r="W407" s="786">
        <v>0</v>
      </c>
      <c r="X407" s="786">
        <v>0</v>
      </c>
      <c r="AA407" s="786">
        <v>722110</v>
      </c>
    </row>
    <row r="408" spans="1:27" ht="92.4">
      <c r="A408" s="728">
        <v>607</v>
      </c>
      <c r="B408" s="720" t="s">
        <v>716</v>
      </c>
      <c r="C408" s="699" t="s">
        <v>781</v>
      </c>
      <c r="D408" s="828" t="s">
        <v>782</v>
      </c>
      <c r="E408" s="699" t="s">
        <v>731</v>
      </c>
      <c r="F408" s="699" t="s">
        <v>783</v>
      </c>
      <c r="G408" s="699" t="s">
        <v>401</v>
      </c>
      <c r="H408" s="699" t="s">
        <v>310</v>
      </c>
      <c r="I408" s="699" t="s">
        <v>177</v>
      </c>
      <c r="J408" s="699" t="s">
        <v>403</v>
      </c>
      <c r="K408" s="828" t="s">
        <v>2433</v>
      </c>
      <c r="L408" s="699" t="s">
        <v>2434</v>
      </c>
      <c r="M408" s="699" t="s">
        <v>2435</v>
      </c>
      <c r="N408" s="699" t="s">
        <v>127</v>
      </c>
      <c r="O408" s="699" t="s">
        <v>46</v>
      </c>
      <c r="P408" s="699" t="s">
        <v>792</v>
      </c>
      <c r="Q408" s="699" t="s">
        <v>793</v>
      </c>
      <c r="R408" s="874" t="s">
        <v>531</v>
      </c>
      <c r="S408" s="676">
        <v>127670</v>
      </c>
      <c r="T408" s="786">
        <f t="shared" ref="T408:T458" si="13">S408</f>
        <v>127670</v>
      </c>
      <c r="U408" s="786">
        <v>0</v>
      </c>
      <c r="V408" s="786">
        <v>0</v>
      </c>
      <c r="W408" s="786">
        <v>0</v>
      </c>
      <c r="X408" s="786">
        <v>0</v>
      </c>
      <c r="AA408" s="786">
        <v>0</v>
      </c>
    </row>
    <row r="409" spans="1:27" ht="92.4">
      <c r="A409" s="728">
        <v>607</v>
      </c>
      <c r="B409" s="720" t="s">
        <v>716</v>
      </c>
      <c r="C409" s="699" t="s">
        <v>781</v>
      </c>
      <c r="D409" s="828" t="s">
        <v>782</v>
      </c>
      <c r="E409" s="699" t="s">
        <v>731</v>
      </c>
      <c r="F409" s="699" t="s">
        <v>783</v>
      </c>
      <c r="G409" s="699" t="s">
        <v>401</v>
      </c>
      <c r="H409" s="699" t="s">
        <v>794</v>
      </c>
      <c r="I409" s="699" t="s">
        <v>177</v>
      </c>
      <c r="J409" s="699" t="s">
        <v>403</v>
      </c>
      <c r="K409" s="828" t="s">
        <v>2436</v>
      </c>
      <c r="L409" s="699" t="s">
        <v>2434</v>
      </c>
      <c r="M409" s="699" t="s">
        <v>2437</v>
      </c>
      <c r="N409" s="699" t="s">
        <v>127</v>
      </c>
      <c r="O409" s="699" t="s">
        <v>46</v>
      </c>
      <c r="P409" s="699" t="s">
        <v>797</v>
      </c>
      <c r="Q409" s="699" t="s">
        <v>798</v>
      </c>
      <c r="R409" s="874" t="s">
        <v>531</v>
      </c>
      <c r="S409" s="676">
        <v>769340</v>
      </c>
      <c r="T409" s="786">
        <f t="shared" si="13"/>
        <v>769340</v>
      </c>
      <c r="U409" s="786">
        <v>0</v>
      </c>
      <c r="V409" s="786">
        <v>0</v>
      </c>
      <c r="W409" s="786">
        <v>0</v>
      </c>
      <c r="X409" s="786">
        <v>0</v>
      </c>
      <c r="AA409" s="786">
        <v>0</v>
      </c>
    </row>
    <row r="410" spans="1:27" ht="145.19999999999999">
      <c r="A410" s="728">
        <v>607</v>
      </c>
      <c r="B410" s="720" t="s">
        <v>716</v>
      </c>
      <c r="C410" s="699" t="s">
        <v>781</v>
      </c>
      <c r="D410" s="828" t="s">
        <v>782</v>
      </c>
      <c r="E410" s="699" t="s">
        <v>731</v>
      </c>
      <c r="F410" s="699" t="s">
        <v>783</v>
      </c>
      <c r="G410" s="699" t="s">
        <v>401</v>
      </c>
      <c r="H410" s="699" t="s">
        <v>794</v>
      </c>
      <c r="I410" s="699" t="s">
        <v>177</v>
      </c>
      <c r="J410" s="699" t="s">
        <v>403</v>
      </c>
      <c r="K410" s="828" t="s">
        <v>2438</v>
      </c>
      <c r="L410" s="699" t="s">
        <v>2439</v>
      </c>
      <c r="M410" s="699" t="s">
        <v>2430</v>
      </c>
      <c r="N410" s="699" t="s">
        <v>127</v>
      </c>
      <c r="O410" s="699" t="s">
        <v>46</v>
      </c>
      <c r="P410" s="880" t="s">
        <v>2440</v>
      </c>
      <c r="Q410" s="699" t="s">
        <v>2441</v>
      </c>
      <c r="R410" s="874" t="s">
        <v>531</v>
      </c>
      <c r="S410" s="676">
        <v>0</v>
      </c>
      <c r="T410" s="786">
        <v>0</v>
      </c>
      <c r="U410" s="786">
        <v>9384921</v>
      </c>
      <c r="V410" s="786">
        <v>0</v>
      </c>
      <c r="W410" s="786">
        <v>0</v>
      </c>
      <c r="X410" s="786">
        <v>0</v>
      </c>
      <c r="AA410" s="786">
        <v>9384921</v>
      </c>
    </row>
    <row r="411" spans="1:27" ht="145.19999999999999">
      <c r="A411" s="728">
        <v>607</v>
      </c>
      <c r="B411" s="720" t="s">
        <v>716</v>
      </c>
      <c r="C411" s="699" t="s">
        <v>781</v>
      </c>
      <c r="D411" s="828" t="s">
        <v>782</v>
      </c>
      <c r="E411" s="699" t="s">
        <v>731</v>
      </c>
      <c r="F411" s="699" t="s">
        <v>783</v>
      </c>
      <c r="G411" s="699" t="s">
        <v>401</v>
      </c>
      <c r="H411" s="699" t="s">
        <v>794</v>
      </c>
      <c r="I411" s="699" t="s">
        <v>177</v>
      </c>
      <c r="J411" s="699" t="s">
        <v>403</v>
      </c>
      <c r="K411" s="828" t="s">
        <v>2438</v>
      </c>
      <c r="L411" s="699" t="s">
        <v>2442</v>
      </c>
      <c r="M411" s="699" t="s">
        <v>2430</v>
      </c>
      <c r="N411" s="699" t="s">
        <v>127</v>
      </c>
      <c r="O411" s="699" t="s">
        <v>46</v>
      </c>
      <c r="P411" s="880" t="s">
        <v>2443</v>
      </c>
      <c r="Q411" s="699" t="s">
        <v>2444</v>
      </c>
      <c r="R411" s="874" t="s">
        <v>531</v>
      </c>
      <c r="S411" s="676">
        <v>0</v>
      </c>
      <c r="T411" s="786">
        <v>0</v>
      </c>
      <c r="U411" s="877">
        <v>493945</v>
      </c>
      <c r="V411" s="786">
        <v>0</v>
      </c>
      <c r="W411" s="786">
        <v>0</v>
      </c>
      <c r="X411" s="786">
        <v>0</v>
      </c>
      <c r="AA411" s="877">
        <v>493945</v>
      </c>
    </row>
    <row r="412" spans="1:27" ht="92.4">
      <c r="A412" s="728">
        <v>607</v>
      </c>
      <c r="B412" s="720" t="s">
        <v>716</v>
      </c>
      <c r="C412" s="699" t="s">
        <v>799</v>
      </c>
      <c r="D412" s="699" t="s">
        <v>800</v>
      </c>
      <c r="E412" s="699" t="s">
        <v>731</v>
      </c>
      <c r="F412" s="699" t="s">
        <v>801</v>
      </c>
      <c r="G412" s="699" t="s">
        <v>401</v>
      </c>
      <c r="H412" s="699" t="s">
        <v>310</v>
      </c>
      <c r="I412" s="699" t="s">
        <v>177</v>
      </c>
      <c r="J412" s="699" t="s">
        <v>403</v>
      </c>
      <c r="K412" s="828" t="s">
        <v>778</v>
      </c>
      <c r="L412" s="699" t="s">
        <v>2445</v>
      </c>
      <c r="M412" s="699" t="s">
        <v>739</v>
      </c>
      <c r="N412" s="699" t="s">
        <v>127</v>
      </c>
      <c r="O412" s="699" t="s">
        <v>46</v>
      </c>
      <c r="P412" s="699" t="s">
        <v>803</v>
      </c>
      <c r="Q412" s="699" t="s">
        <v>804</v>
      </c>
      <c r="R412" s="874" t="s">
        <v>555</v>
      </c>
      <c r="S412" s="676">
        <v>875000</v>
      </c>
      <c r="T412" s="786">
        <f t="shared" si="13"/>
        <v>875000</v>
      </c>
      <c r="U412" s="786">
        <v>0</v>
      </c>
      <c r="V412" s="786">
        <v>0</v>
      </c>
      <c r="W412" s="786">
        <v>0</v>
      </c>
      <c r="X412" s="786">
        <v>0</v>
      </c>
      <c r="AA412" s="786">
        <v>0</v>
      </c>
    </row>
    <row r="413" spans="1:27" ht="92.4">
      <c r="A413" s="728">
        <v>607</v>
      </c>
      <c r="B413" s="720" t="s">
        <v>716</v>
      </c>
      <c r="C413" s="699" t="s">
        <v>799</v>
      </c>
      <c r="D413" s="699" t="s">
        <v>800</v>
      </c>
      <c r="E413" s="699" t="s">
        <v>731</v>
      </c>
      <c r="F413" s="699" t="s">
        <v>801</v>
      </c>
      <c r="G413" s="699" t="s">
        <v>401</v>
      </c>
      <c r="H413" s="699" t="s">
        <v>310</v>
      </c>
      <c r="I413" s="699" t="s">
        <v>177</v>
      </c>
      <c r="J413" s="699" t="s">
        <v>403</v>
      </c>
      <c r="K413" s="828" t="s">
        <v>778</v>
      </c>
      <c r="L413" s="699" t="s">
        <v>2445</v>
      </c>
      <c r="M413" s="699" t="s">
        <v>739</v>
      </c>
      <c r="N413" s="699" t="s">
        <v>127</v>
      </c>
      <c r="O413" s="699" t="s">
        <v>46</v>
      </c>
      <c r="P413" s="699" t="s">
        <v>805</v>
      </c>
      <c r="Q413" s="699" t="s">
        <v>804</v>
      </c>
      <c r="R413" s="874" t="s">
        <v>555</v>
      </c>
      <c r="S413" s="676">
        <v>218750</v>
      </c>
      <c r="T413" s="786">
        <f t="shared" si="13"/>
        <v>218750</v>
      </c>
      <c r="U413" s="786">
        <v>0</v>
      </c>
      <c r="V413" s="786">
        <v>0</v>
      </c>
      <c r="W413" s="786">
        <v>0</v>
      </c>
      <c r="X413" s="786">
        <v>0</v>
      </c>
      <c r="AA413" s="786">
        <v>0</v>
      </c>
    </row>
    <row r="414" spans="1:27" ht="92.4">
      <c r="A414" s="728">
        <v>607</v>
      </c>
      <c r="B414" s="720" t="s">
        <v>716</v>
      </c>
      <c r="C414" s="699" t="s">
        <v>799</v>
      </c>
      <c r="D414" s="881" t="s">
        <v>800</v>
      </c>
      <c r="E414" s="699" t="s">
        <v>731</v>
      </c>
      <c r="F414" s="699" t="s">
        <v>806</v>
      </c>
      <c r="G414" s="699" t="s">
        <v>401</v>
      </c>
      <c r="H414" s="699" t="s">
        <v>310</v>
      </c>
      <c r="I414" s="699" t="s">
        <v>177</v>
      </c>
      <c r="J414" s="699" t="s">
        <v>403</v>
      </c>
      <c r="K414" s="699" t="s">
        <v>807</v>
      </c>
      <c r="L414" s="699" t="s">
        <v>443</v>
      </c>
      <c r="M414" s="699" t="s">
        <v>808</v>
      </c>
      <c r="N414" s="699" t="s">
        <v>46</v>
      </c>
      <c r="O414" s="699" t="s">
        <v>48</v>
      </c>
      <c r="P414" s="699" t="s">
        <v>809</v>
      </c>
      <c r="Q414" s="699" t="s">
        <v>810</v>
      </c>
      <c r="R414" s="874" t="s">
        <v>39</v>
      </c>
      <c r="S414" s="786">
        <v>0</v>
      </c>
      <c r="T414" s="786">
        <v>0</v>
      </c>
      <c r="U414" s="786">
        <v>26400</v>
      </c>
      <c r="V414" s="786">
        <v>1058300</v>
      </c>
      <c r="W414" s="786">
        <v>1058300</v>
      </c>
      <c r="X414" s="786">
        <v>1058300</v>
      </c>
      <c r="AA414" s="786">
        <v>26400</v>
      </c>
    </row>
    <row r="415" spans="1:27" ht="92.4">
      <c r="A415" s="728">
        <v>607</v>
      </c>
      <c r="B415" s="720" t="s">
        <v>716</v>
      </c>
      <c r="C415" s="699" t="s">
        <v>799</v>
      </c>
      <c r="D415" s="882" t="s">
        <v>800</v>
      </c>
      <c r="E415" s="699" t="s">
        <v>731</v>
      </c>
      <c r="F415" s="699" t="s">
        <v>806</v>
      </c>
      <c r="G415" s="699" t="s">
        <v>401</v>
      </c>
      <c r="H415" s="699" t="s">
        <v>310</v>
      </c>
      <c r="I415" s="699" t="s">
        <v>177</v>
      </c>
      <c r="J415" s="699" t="s">
        <v>403</v>
      </c>
      <c r="K415" s="699" t="s">
        <v>807</v>
      </c>
      <c r="L415" s="699" t="s">
        <v>811</v>
      </c>
      <c r="M415" s="699" t="s">
        <v>808</v>
      </c>
      <c r="N415" s="699" t="s">
        <v>46</v>
      </c>
      <c r="O415" s="699" t="s">
        <v>48</v>
      </c>
      <c r="P415" s="699" t="s">
        <v>809</v>
      </c>
      <c r="Q415" s="699" t="s">
        <v>810</v>
      </c>
      <c r="R415" s="874" t="s">
        <v>186</v>
      </c>
      <c r="S415" s="676">
        <v>26400</v>
      </c>
      <c r="T415" s="786">
        <f t="shared" si="13"/>
        <v>26400</v>
      </c>
      <c r="U415" s="786">
        <v>26400</v>
      </c>
      <c r="V415" s="786">
        <v>26400</v>
      </c>
      <c r="W415" s="786">
        <v>26400</v>
      </c>
      <c r="X415" s="786">
        <v>26400</v>
      </c>
      <c r="AA415" s="786">
        <v>26400</v>
      </c>
    </row>
    <row r="416" spans="1:27" ht="105.6">
      <c r="A416" s="728">
        <v>607</v>
      </c>
      <c r="B416" s="720" t="s">
        <v>716</v>
      </c>
      <c r="C416" s="699" t="s">
        <v>799</v>
      </c>
      <c r="D416" s="882" t="s">
        <v>800</v>
      </c>
      <c r="E416" s="699" t="s">
        <v>731</v>
      </c>
      <c r="F416" s="699" t="s">
        <v>812</v>
      </c>
      <c r="G416" s="699" t="s">
        <v>401</v>
      </c>
      <c r="H416" s="699" t="s">
        <v>310</v>
      </c>
      <c r="I416" s="699" t="s">
        <v>177</v>
      </c>
      <c r="J416" s="699" t="s">
        <v>403</v>
      </c>
      <c r="K416" s="828" t="s">
        <v>2446</v>
      </c>
      <c r="L416" s="699" t="s">
        <v>2447</v>
      </c>
      <c r="M416" s="699" t="s">
        <v>2448</v>
      </c>
      <c r="N416" s="699" t="s">
        <v>46</v>
      </c>
      <c r="O416" s="699" t="s">
        <v>48</v>
      </c>
      <c r="P416" s="699" t="s">
        <v>809</v>
      </c>
      <c r="Q416" s="699" t="s">
        <v>810</v>
      </c>
      <c r="R416" s="874" t="s">
        <v>43</v>
      </c>
      <c r="S416" s="676">
        <v>42000</v>
      </c>
      <c r="T416" s="786">
        <f t="shared" si="13"/>
        <v>42000</v>
      </c>
      <c r="U416" s="786">
        <v>42000</v>
      </c>
      <c r="V416" s="786">
        <v>42000</v>
      </c>
      <c r="W416" s="786">
        <v>42000</v>
      </c>
      <c r="X416" s="786">
        <v>42000</v>
      </c>
      <c r="AA416" s="786">
        <v>42000</v>
      </c>
    </row>
    <row r="417" spans="1:27" ht="118.8">
      <c r="A417" s="728">
        <v>607</v>
      </c>
      <c r="B417" s="720" t="s">
        <v>716</v>
      </c>
      <c r="C417" s="699" t="s">
        <v>799</v>
      </c>
      <c r="D417" s="882" t="s">
        <v>800</v>
      </c>
      <c r="E417" s="699" t="s">
        <v>731</v>
      </c>
      <c r="F417" s="699" t="s">
        <v>812</v>
      </c>
      <c r="G417" s="699" t="s">
        <v>401</v>
      </c>
      <c r="H417" s="699" t="s">
        <v>310</v>
      </c>
      <c r="I417" s="699" t="s">
        <v>177</v>
      </c>
      <c r="J417" s="699" t="s">
        <v>403</v>
      </c>
      <c r="K417" s="828" t="s">
        <v>3536</v>
      </c>
      <c r="L417" s="699" t="s">
        <v>2447</v>
      </c>
      <c r="M417" s="699" t="s">
        <v>3537</v>
      </c>
      <c r="N417" s="699" t="s">
        <v>46</v>
      </c>
      <c r="O417" s="699" t="s">
        <v>48</v>
      </c>
      <c r="P417" s="699" t="s">
        <v>809</v>
      </c>
      <c r="Q417" s="699" t="s">
        <v>810</v>
      </c>
      <c r="R417" s="874" t="s">
        <v>817</v>
      </c>
      <c r="S417" s="676">
        <v>224708</v>
      </c>
      <c r="T417" s="786">
        <v>224708</v>
      </c>
      <c r="U417" s="786">
        <v>202550.6</v>
      </c>
      <c r="V417" s="786">
        <v>260000</v>
      </c>
      <c r="W417" s="786">
        <v>260000</v>
      </c>
      <c r="X417" s="786">
        <v>260000</v>
      </c>
      <c r="AA417" s="786">
        <v>202550.6</v>
      </c>
    </row>
    <row r="418" spans="1:27" ht="92.4">
      <c r="A418" s="728">
        <v>607</v>
      </c>
      <c r="B418" s="720" t="s">
        <v>716</v>
      </c>
      <c r="C418" s="699" t="s">
        <v>799</v>
      </c>
      <c r="D418" s="878" t="s">
        <v>800</v>
      </c>
      <c r="E418" s="699" t="s">
        <v>731</v>
      </c>
      <c r="F418" s="699" t="s">
        <v>801</v>
      </c>
      <c r="G418" s="699" t="s">
        <v>401</v>
      </c>
      <c r="H418" s="699" t="s">
        <v>310</v>
      </c>
      <c r="I418" s="699" t="s">
        <v>177</v>
      </c>
      <c r="J418" s="699" t="s">
        <v>403</v>
      </c>
      <c r="K418" s="828" t="s">
        <v>818</v>
      </c>
      <c r="L418" s="699" t="s">
        <v>2449</v>
      </c>
      <c r="M418" s="699" t="s">
        <v>739</v>
      </c>
      <c r="N418" s="699" t="s">
        <v>229</v>
      </c>
      <c r="O418" s="699" t="s">
        <v>47</v>
      </c>
      <c r="P418" s="699" t="s">
        <v>521</v>
      </c>
      <c r="Q418" s="699" t="s">
        <v>129</v>
      </c>
      <c r="R418" s="874" t="s">
        <v>531</v>
      </c>
      <c r="S418" s="676">
        <v>344000</v>
      </c>
      <c r="T418" s="786">
        <f t="shared" si="13"/>
        <v>344000</v>
      </c>
      <c r="U418" s="786">
        <v>0</v>
      </c>
      <c r="V418" s="786">
        <v>0</v>
      </c>
      <c r="W418" s="786">
        <v>0</v>
      </c>
      <c r="X418" s="786">
        <v>0</v>
      </c>
      <c r="AA418" s="786">
        <v>0</v>
      </c>
    </row>
    <row r="419" spans="1:27" ht="50.1" customHeight="1">
      <c r="A419" s="728">
        <v>607</v>
      </c>
      <c r="B419" s="720" t="s">
        <v>716</v>
      </c>
      <c r="C419" s="699" t="s">
        <v>799</v>
      </c>
      <c r="D419" s="699" t="s">
        <v>800</v>
      </c>
      <c r="E419" s="699" t="s">
        <v>731</v>
      </c>
      <c r="F419" s="699" t="s">
        <v>801</v>
      </c>
      <c r="G419" s="699" t="s">
        <v>401</v>
      </c>
      <c r="H419" s="699" t="s">
        <v>310</v>
      </c>
      <c r="I419" s="699" t="s">
        <v>177</v>
      </c>
      <c r="J419" s="699" t="s">
        <v>403</v>
      </c>
      <c r="K419" s="828" t="s">
        <v>820</v>
      </c>
      <c r="L419" s="699" t="s">
        <v>2450</v>
      </c>
      <c r="M419" s="699" t="s">
        <v>739</v>
      </c>
      <c r="N419" s="699" t="s">
        <v>229</v>
      </c>
      <c r="O419" s="699" t="s">
        <v>50</v>
      </c>
      <c r="P419" s="699" t="s">
        <v>521</v>
      </c>
      <c r="Q419" s="699" t="s">
        <v>129</v>
      </c>
      <c r="R419" s="874" t="s">
        <v>531</v>
      </c>
      <c r="S419" s="786">
        <v>0</v>
      </c>
      <c r="T419" s="786">
        <f t="shared" si="13"/>
        <v>0</v>
      </c>
      <c r="U419" s="786">
        <v>347000</v>
      </c>
      <c r="V419" s="786">
        <v>296500</v>
      </c>
      <c r="W419" s="786">
        <v>296500</v>
      </c>
      <c r="X419" s="786">
        <v>296500</v>
      </c>
      <c r="AA419" s="786">
        <v>347000</v>
      </c>
    </row>
    <row r="420" spans="1:27" ht="92.4">
      <c r="A420" s="728">
        <v>607</v>
      </c>
      <c r="B420" s="720" t="s">
        <v>716</v>
      </c>
      <c r="C420" s="699" t="s">
        <v>799</v>
      </c>
      <c r="D420" s="699" t="s">
        <v>800</v>
      </c>
      <c r="E420" s="699" t="s">
        <v>731</v>
      </c>
      <c r="F420" s="699" t="s">
        <v>801</v>
      </c>
      <c r="G420" s="699" t="s">
        <v>401</v>
      </c>
      <c r="H420" s="699" t="s">
        <v>310</v>
      </c>
      <c r="I420" s="699" t="s">
        <v>177</v>
      </c>
      <c r="J420" s="699" t="s">
        <v>403</v>
      </c>
      <c r="K420" s="828" t="s">
        <v>820</v>
      </c>
      <c r="L420" s="699" t="s">
        <v>2450</v>
      </c>
      <c r="M420" s="699" t="s">
        <v>739</v>
      </c>
      <c r="N420" s="699" t="s">
        <v>229</v>
      </c>
      <c r="O420" s="699" t="s">
        <v>47</v>
      </c>
      <c r="P420" s="699" t="s">
        <v>521</v>
      </c>
      <c r="Q420" s="699" t="s">
        <v>129</v>
      </c>
      <c r="R420" s="874" t="s">
        <v>532</v>
      </c>
      <c r="S420" s="676">
        <v>53000</v>
      </c>
      <c r="T420" s="786">
        <f t="shared" si="13"/>
        <v>53000</v>
      </c>
      <c r="U420" s="786">
        <v>0</v>
      </c>
      <c r="V420" s="786">
        <v>0</v>
      </c>
      <c r="W420" s="786">
        <v>0</v>
      </c>
      <c r="X420" s="786">
        <v>0</v>
      </c>
      <c r="AA420" s="786">
        <v>0</v>
      </c>
    </row>
    <row r="421" spans="1:27" ht="50.1" customHeight="1">
      <c r="A421" s="728">
        <v>607</v>
      </c>
      <c r="B421" s="720" t="s">
        <v>716</v>
      </c>
      <c r="C421" s="699" t="s">
        <v>799</v>
      </c>
      <c r="D421" s="699" t="s">
        <v>800</v>
      </c>
      <c r="E421" s="699" t="s">
        <v>731</v>
      </c>
      <c r="F421" s="699" t="s">
        <v>801</v>
      </c>
      <c r="G421" s="699" t="s">
        <v>401</v>
      </c>
      <c r="H421" s="699" t="s">
        <v>310</v>
      </c>
      <c r="I421" s="699" t="s">
        <v>177</v>
      </c>
      <c r="J421" s="699" t="s">
        <v>403</v>
      </c>
      <c r="K421" s="828" t="s">
        <v>778</v>
      </c>
      <c r="L421" s="699" t="s">
        <v>2451</v>
      </c>
      <c r="M421" s="699" t="s">
        <v>739</v>
      </c>
      <c r="N421" s="699" t="s">
        <v>229</v>
      </c>
      <c r="O421" s="699" t="s">
        <v>50</v>
      </c>
      <c r="P421" s="699" t="s">
        <v>521</v>
      </c>
      <c r="Q421" s="699" t="s">
        <v>129</v>
      </c>
      <c r="R421" s="874" t="s">
        <v>532</v>
      </c>
      <c r="S421" s="786">
        <v>0</v>
      </c>
      <c r="T421" s="786">
        <f t="shared" si="13"/>
        <v>0</v>
      </c>
      <c r="U421" s="786">
        <v>65000</v>
      </c>
      <c r="V421" s="786">
        <v>65000</v>
      </c>
      <c r="W421" s="786">
        <v>65000</v>
      </c>
      <c r="X421" s="786">
        <v>65000</v>
      </c>
      <c r="AA421" s="786">
        <v>65000</v>
      </c>
    </row>
    <row r="422" spans="1:27" ht="145.19999999999999">
      <c r="A422" s="728">
        <v>607</v>
      </c>
      <c r="B422" s="720" t="s">
        <v>716</v>
      </c>
      <c r="C422" s="699" t="s">
        <v>799</v>
      </c>
      <c r="D422" s="699" t="s">
        <v>800</v>
      </c>
      <c r="E422" s="699" t="s">
        <v>731</v>
      </c>
      <c r="F422" s="699" t="s">
        <v>801</v>
      </c>
      <c r="G422" s="699" t="s">
        <v>401</v>
      </c>
      <c r="H422" s="828" t="s">
        <v>2452</v>
      </c>
      <c r="I422" s="699" t="s">
        <v>2453</v>
      </c>
      <c r="J422" s="699" t="s">
        <v>2454</v>
      </c>
      <c r="K422" s="828" t="s">
        <v>2455</v>
      </c>
      <c r="L422" s="699" t="s">
        <v>2456</v>
      </c>
      <c r="M422" s="699" t="s">
        <v>2457</v>
      </c>
      <c r="N422" s="699" t="s">
        <v>127</v>
      </c>
      <c r="O422" s="699" t="s">
        <v>46</v>
      </c>
      <c r="P422" s="699" t="s">
        <v>1022</v>
      </c>
      <c r="Q422" s="720" t="s">
        <v>1589</v>
      </c>
      <c r="R422" s="874" t="s">
        <v>554</v>
      </c>
      <c r="S422" s="786">
        <v>0</v>
      </c>
      <c r="T422" s="786">
        <v>0</v>
      </c>
      <c r="U422" s="786">
        <v>448920</v>
      </c>
      <c r="V422" s="786">
        <v>0</v>
      </c>
      <c r="W422" s="786">
        <v>0</v>
      </c>
      <c r="X422" s="786">
        <v>0</v>
      </c>
      <c r="AA422" s="786">
        <v>448920</v>
      </c>
    </row>
    <row r="423" spans="1:27" ht="145.19999999999999">
      <c r="A423" s="728">
        <v>607</v>
      </c>
      <c r="B423" s="720" t="s">
        <v>716</v>
      </c>
      <c r="C423" s="699" t="s">
        <v>799</v>
      </c>
      <c r="D423" s="699" t="s">
        <v>800</v>
      </c>
      <c r="E423" s="699" t="s">
        <v>731</v>
      </c>
      <c r="F423" s="699" t="s">
        <v>801</v>
      </c>
      <c r="G423" s="699" t="s">
        <v>401</v>
      </c>
      <c r="H423" s="828" t="s">
        <v>2452</v>
      </c>
      <c r="I423" s="699" t="s">
        <v>2453</v>
      </c>
      <c r="J423" s="699" t="s">
        <v>2454</v>
      </c>
      <c r="K423" s="828" t="s">
        <v>2455</v>
      </c>
      <c r="L423" s="699" t="s">
        <v>2458</v>
      </c>
      <c r="M423" s="699" t="s">
        <v>2457</v>
      </c>
      <c r="N423" s="699" t="s">
        <v>127</v>
      </c>
      <c r="O423" s="699" t="s">
        <v>46</v>
      </c>
      <c r="P423" s="880" t="s">
        <v>2459</v>
      </c>
      <c r="Q423" s="720" t="s">
        <v>2460</v>
      </c>
      <c r="R423" s="874" t="s">
        <v>554</v>
      </c>
      <c r="S423" s="786">
        <v>0</v>
      </c>
      <c r="T423" s="786">
        <v>0</v>
      </c>
      <c r="U423" s="786">
        <v>1047480</v>
      </c>
      <c r="V423" s="786">
        <v>0</v>
      </c>
      <c r="W423" s="786">
        <v>0</v>
      </c>
      <c r="X423" s="786">
        <v>0</v>
      </c>
      <c r="AA423" s="786">
        <v>1047480</v>
      </c>
    </row>
    <row r="424" spans="1:27" ht="237.6">
      <c r="A424" s="728">
        <v>607</v>
      </c>
      <c r="B424" s="720" t="s">
        <v>716</v>
      </c>
      <c r="C424" s="699" t="s">
        <v>799</v>
      </c>
      <c r="D424" s="699" t="s">
        <v>800</v>
      </c>
      <c r="E424" s="699" t="s">
        <v>731</v>
      </c>
      <c r="F424" s="699" t="s">
        <v>801</v>
      </c>
      <c r="G424" s="699" t="s">
        <v>401</v>
      </c>
      <c r="H424" s="828" t="s">
        <v>824</v>
      </c>
      <c r="I424" s="699" t="s">
        <v>825</v>
      </c>
      <c r="J424" s="699" t="s">
        <v>826</v>
      </c>
      <c r="K424" s="828" t="s">
        <v>827</v>
      </c>
      <c r="L424" s="699" t="s">
        <v>2461</v>
      </c>
      <c r="M424" s="699" t="s">
        <v>829</v>
      </c>
      <c r="N424" s="699" t="s">
        <v>127</v>
      </c>
      <c r="O424" s="699" t="s">
        <v>46</v>
      </c>
      <c r="P424" s="699" t="s">
        <v>830</v>
      </c>
      <c r="Q424" s="699" t="s">
        <v>831</v>
      </c>
      <c r="R424" s="874" t="s">
        <v>554</v>
      </c>
      <c r="S424" s="883">
        <v>294410</v>
      </c>
      <c r="T424" s="786">
        <f t="shared" si="13"/>
        <v>294410</v>
      </c>
      <c r="U424" s="786">
        <v>0</v>
      </c>
      <c r="V424" s="786">
        <v>0</v>
      </c>
      <c r="W424" s="786">
        <v>0</v>
      </c>
      <c r="X424" s="786">
        <v>0</v>
      </c>
      <c r="AA424" s="786">
        <v>0</v>
      </c>
    </row>
    <row r="425" spans="1:27" ht="237.6">
      <c r="A425" s="728">
        <v>607</v>
      </c>
      <c r="B425" s="720" t="s">
        <v>716</v>
      </c>
      <c r="C425" s="699" t="s">
        <v>799</v>
      </c>
      <c r="D425" s="699" t="s">
        <v>800</v>
      </c>
      <c r="E425" s="699" t="s">
        <v>731</v>
      </c>
      <c r="F425" s="699" t="s">
        <v>801</v>
      </c>
      <c r="G425" s="699" t="s">
        <v>401</v>
      </c>
      <c r="H425" s="828" t="s">
        <v>2462</v>
      </c>
      <c r="I425" s="699" t="s">
        <v>825</v>
      </c>
      <c r="J425" s="699" t="s">
        <v>826</v>
      </c>
      <c r="K425" s="828" t="s">
        <v>827</v>
      </c>
      <c r="L425" s="699" t="s">
        <v>2461</v>
      </c>
      <c r="M425" s="699" t="s">
        <v>829</v>
      </c>
      <c r="N425" s="699" t="s">
        <v>127</v>
      </c>
      <c r="O425" s="699" t="s">
        <v>46</v>
      </c>
      <c r="P425" s="699" t="s">
        <v>832</v>
      </c>
      <c r="Q425" s="699" t="s">
        <v>833</v>
      </c>
      <c r="R425" s="874" t="s">
        <v>554</v>
      </c>
      <c r="S425" s="883">
        <v>686960</v>
      </c>
      <c r="T425" s="786">
        <f t="shared" si="13"/>
        <v>686960</v>
      </c>
      <c r="U425" s="786">
        <v>0</v>
      </c>
      <c r="V425" s="786">
        <v>0</v>
      </c>
      <c r="W425" s="786">
        <v>0</v>
      </c>
      <c r="X425" s="786">
        <v>0</v>
      </c>
      <c r="AA425" s="786">
        <v>0</v>
      </c>
    </row>
    <row r="426" spans="1:27" ht="92.4">
      <c r="A426" s="728">
        <v>607</v>
      </c>
      <c r="B426" s="720" t="s">
        <v>716</v>
      </c>
      <c r="C426" s="699" t="s">
        <v>799</v>
      </c>
      <c r="D426" s="699" t="s">
        <v>800</v>
      </c>
      <c r="E426" s="699" t="s">
        <v>731</v>
      </c>
      <c r="F426" s="699" t="s">
        <v>801</v>
      </c>
      <c r="G426" s="699" t="s">
        <v>401</v>
      </c>
      <c r="H426" s="699" t="s">
        <v>310</v>
      </c>
      <c r="I426" s="699" t="s">
        <v>177</v>
      </c>
      <c r="J426" s="699" t="s">
        <v>403</v>
      </c>
      <c r="K426" s="828" t="s">
        <v>778</v>
      </c>
      <c r="L426" s="699" t="s">
        <v>2451</v>
      </c>
      <c r="M426" s="699" t="s">
        <v>739</v>
      </c>
      <c r="N426" s="699" t="s">
        <v>127</v>
      </c>
      <c r="O426" s="699" t="s">
        <v>46</v>
      </c>
      <c r="P426" s="699" t="s">
        <v>521</v>
      </c>
      <c r="Q426" s="699" t="s">
        <v>129</v>
      </c>
      <c r="R426" s="874" t="s">
        <v>531</v>
      </c>
      <c r="S426" s="883">
        <v>3637500</v>
      </c>
      <c r="T426" s="786">
        <f t="shared" si="13"/>
        <v>3637500</v>
      </c>
      <c r="U426" s="786">
        <v>3842500</v>
      </c>
      <c r="V426" s="786">
        <v>3172500</v>
      </c>
      <c r="W426" s="786">
        <v>3172500</v>
      </c>
      <c r="X426" s="786">
        <v>3172500</v>
      </c>
      <c r="AA426" s="786">
        <v>3842500</v>
      </c>
    </row>
    <row r="427" spans="1:27" ht="92.4">
      <c r="A427" s="728">
        <v>607</v>
      </c>
      <c r="B427" s="720" t="s">
        <v>716</v>
      </c>
      <c r="C427" s="699" t="s">
        <v>799</v>
      </c>
      <c r="D427" s="699" t="s">
        <v>800</v>
      </c>
      <c r="E427" s="699" t="s">
        <v>731</v>
      </c>
      <c r="F427" s="699" t="s">
        <v>801</v>
      </c>
      <c r="G427" s="699" t="s">
        <v>401</v>
      </c>
      <c r="H427" s="699" t="s">
        <v>310</v>
      </c>
      <c r="I427" s="699" t="s">
        <v>177</v>
      </c>
      <c r="J427" s="699" t="s">
        <v>403</v>
      </c>
      <c r="K427" s="828" t="s">
        <v>778</v>
      </c>
      <c r="L427" s="699" t="s">
        <v>2451</v>
      </c>
      <c r="M427" s="699" t="s">
        <v>739</v>
      </c>
      <c r="N427" s="699" t="s">
        <v>127</v>
      </c>
      <c r="O427" s="699" t="s">
        <v>46</v>
      </c>
      <c r="P427" s="699" t="s">
        <v>521</v>
      </c>
      <c r="Q427" s="699" t="s">
        <v>129</v>
      </c>
      <c r="R427" s="874" t="s">
        <v>532</v>
      </c>
      <c r="S427" s="883">
        <v>2171000</v>
      </c>
      <c r="T427" s="786">
        <f t="shared" si="13"/>
        <v>2171000</v>
      </c>
      <c r="U427" s="786">
        <v>2676611.75</v>
      </c>
      <c r="V427" s="786">
        <f>1851000+620500</f>
        <v>2471500</v>
      </c>
      <c r="W427" s="786">
        <f>1851000+620500</f>
        <v>2471500</v>
      </c>
      <c r="X427" s="786">
        <f>1851000+620500</f>
        <v>2471500</v>
      </c>
      <c r="AA427" s="786">
        <v>2676611.75</v>
      </c>
    </row>
    <row r="428" spans="1:27" ht="92.4">
      <c r="A428" s="728">
        <v>607</v>
      </c>
      <c r="B428" s="720" t="s">
        <v>716</v>
      </c>
      <c r="C428" s="699" t="s">
        <v>799</v>
      </c>
      <c r="D428" s="699" t="s">
        <v>800</v>
      </c>
      <c r="E428" s="699" t="s">
        <v>731</v>
      </c>
      <c r="F428" s="699" t="s">
        <v>801</v>
      </c>
      <c r="G428" s="699" t="s">
        <v>401</v>
      </c>
      <c r="H428" s="699" t="s">
        <v>310</v>
      </c>
      <c r="I428" s="699" t="s">
        <v>177</v>
      </c>
      <c r="J428" s="699" t="s">
        <v>403</v>
      </c>
      <c r="K428" s="828" t="s">
        <v>778</v>
      </c>
      <c r="L428" s="699" t="s">
        <v>2463</v>
      </c>
      <c r="M428" s="699" t="s">
        <v>739</v>
      </c>
      <c r="N428" s="699" t="s">
        <v>127</v>
      </c>
      <c r="O428" s="699" t="s">
        <v>46</v>
      </c>
      <c r="P428" s="699" t="s">
        <v>839</v>
      </c>
      <c r="Q428" s="699" t="s">
        <v>149</v>
      </c>
      <c r="R428" s="874" t="s">
        <v>531</v>
      </c>
      <c r="S428" s="883">
        <v>32617613.73</v>
      </c>
      <c r="T428" s="786">
        <v>32617613.73</v>
      </c>
      <c r="U428" s="786">
        <v>32920595.649999999</v>
      </c>
      <c r="V428" s="786">
        <v>40143190</v>
      </c>
      <c r="W428" s="786">
        <v>40143190</v>
      </c>
      <c r="X428" s="786">
        <v>40143190</v>
      </c>
      <c r="AA428" s="786">
        <v>32920595.649999999</v>
      </c>
    </row>
    <row r="429" spans="1:27" ht="92.4">
      <c r="A429" s="728">
        <v>607</v>
      </c>
      <c r="B429" s="720" t="s">
        <v>716</v>
      </c>
      <c r="C429" s="699" t="s">
        <v>799</v>
      </c>
      <c r="D429" s="699" t="s">
        <v>800</v>
      </c>
      <c r="E429" s="699" t="s">
        <v>731</v>
      </c>
      <c r="F429" s="699" t="s">
        <v>801</v>
      </c>
      <c r="G429" s="699" t="s">
        <v>401</v>
      </c>
      <c r="H429" s="699" t="s">
        <v>310</v>
      </c>
      <c r="I429" s="699" t="s">
        <v>177</v>
      </c>
      <c r="J429" s="699" t="s">
        <v>403</v>
      </c>
      <c r="K429" s="828" t="s">
        <v>778</v>
      </c>
      <c r="L429" s="699" t="s">
        <v>2463</v>
      </c>
      <c r="M429" s="699" t="s">
        <v>739</v>
      </c>
      <c r="N429" s="699" t="s">
        <v>127</v>
      </c>
      <c r="O429" s="699" t="s">
        <v>46</v>
      </c>
      <c r="P429" s="699" t="s">
        <v>839</v>
      </c>
      <c r="Q429" s="699" t="s">
        <v>149</v>
      </c>
      <c r="R429" s="874" t="s">
        <v>532</v>
      </c>
      <c r="S429" s="883">
        <v>16760619.09</v>
      </c>
      <c r="T429" s="786">
        <v>16760619.09</v>
      </c>
      <c r="U429" s="786">
        <v>17270721</v>
      </c>
      <c r="V429" s="786">
        <v>21141470</v>
      </c>
      <c r="W429" s="786">
        <v>21141470</v>
      </c>
      <c r="X429" s="786">
        <v>21141470</v>
      </c>
      <c r="AA429" s="786">
        <v>17270721</v>
      </c>
    </row>
    <row r="430" spans="1:27" ht="145.19999999999999">
      <c r="A430" s="728">
        <v>607</v>
      </c>
      <c r="B430" s="720" t="s">
        <v>716</v>
      </c>
      <c r="C430" s="699" t="s">
        <v>799</v>
      </c>
      <c r="D430" s="699" t="s">
        <v>800</v>
      </c>
      <c r="E430" s="699" t="s">
        <v>731</v>
      </c>
      <c r="F430" s="699" t="s">
        <v>801</v>
      </c>
      <c r="G430" s="699" t="s">
        <v>401</v>
      </c>
      <c r="H430" s="699" t="s">
        <v>310</v>
      </c>
      <c r="I430" s="699" t="s">
        <v>177</v>
      </c>
      <c r="J430" s="699" t="s">
        <v>403</v>
      </c>
      <c r="K430" s="828" t="s">
        <v>2438</v>
      </c>
      <c r="L430" s="699" t="s">
        <v>2464</v>
      </c>
      <c r="M430" s="699" t="s">
        <v>2430</v>
      </c>
      <c r="N430" s="699" t="s">
        <v>127</v>
      </c>
      <c r="O430" s="699" t="s">
        <v>46</v>
      </c>
      <c r="P430" s="699" t="s">
        <v>2465</v>
      </c>
      <c r="Q430" s="728" t="s">
        <v>2441</v>
      </c>
      <c r="R430" s="699" t="s">
        <v>531</v>
      </c>
      <c r="S430" s="883">
        <v>0</v>
      </c>
      <c r="T430" s="786">
        <f t="shared" si="13"/>
        <v>0</v>
      </c>
      <c r="U430" s="786">
        <v>6538914</v>
      </c>
      <c r="V430" s="786">
        <v>0</v>
      </c>
      <c r="W430" s="786">
        <v>0</v>
      </c>
      <c r="X430" s="786">
        <v>0</v>
      </c>
      <c r="AA430" s="786">
        <v>6538914</v>
      </c>
    </row>
    <row r="431" spans="1:27" ht="145.19999999999999">
      <c r="A431" s="728">
        <v>607</v>
      </c>
      <c r="B431" s="720" t="s">
        <v>716</v>
      </c>
      <c r="C431" s="699" t="s">
        <v>799</v>
      </c>
      <c r="D431" s="699" t="s">
        <v>800</v>
      </c>
      <c r="E431" s="699" t="s">
        <v>731</v>
      </c>
      <c r="F431" s="699" t="s">
        <v>801</v>
      </c>
      <c r="G431" s="699" t="s">
        <v>401</v>
      </c>
      <c r="H431" s="699" t="s">
        <v>310</v>
      </c>
      <c r="I431" s="699" t="s">
        <v>177</v>
      </c>
      <c r="J431" s="699" t="s">
        <v>403</v>
      </c>
      <c r="K431" s="828" t="s">
        <v>2438</v>
      </c>
      <c r="L431" s="699" t="s">
        <v>2466</v>
      </c>
      <c r="M431" s="699" t="s">
        <v>2430</v>
      </c>
      <c r="N431" s="699" t="s">
        <v>127</v>
      </c>
      <c r="O431" s="699" t="s">
        <v>46</v>
      </c>
      <c r="P431" s="699" t="s">
        <v>2465</v>
      </c>
      <c r="Q431" s="728" t="s">
        <v>2441</v>
      </c>
      <c r="R431" s="699" t="s">
        <v>532</v>
      </c>
      <c r="S431" s="883">
        <v>0</v>
      </c>
      <c r="T431" s="786">
        <f t="shared" si="13"/>
        <v>0</v>
      </c>
      <c r="U431" s="786">
        <v>3027456</v>
      </c>
      <c r="V431" s="786">
        <v>0</v>
      </c>
      <c r="W431" s="786">
        <v>0</v>
      </c>
      <c r="X431" s="786">
        <v>0</v>
      </c>
      <c r="AA431" s="786">
        <v>3027456</v>
      </c>
    </row>
    <row r="432" spans="1:27" ht="145.19999999999999">
      <c r="A432" s="728">
        <v>607</v>
      </c>
      <c r="B432" s="720" t="s">
        <v>716</v>
      </c>
      <c r="C432" s="699" t="s">
        <v>799</v>
      </c>
      <c r="D432" s="699" t="s">
        <v>800</v>
      </c>
      <c r="E432" s="699" t="s">
        <v>731</v>
      </c>
      <c r="F432" s="699" t="s">
        <v>801</v>
      </c>
      <c r="G432" s="699" t="s">
        <v>401</v>
      </c>
      <c r="H432" s="699" t="s">
        <v>310</v>
      </c>
      <c r="I432" s="699" t="s">
        <v>177</v>
      </c>
      <c r="J432" s="699" t="s">
        <v>403</v>
      </c>
      <c r="K432" s="828" t="s">
        <v>2438</v>
      </c>
      <c r="L432" s="699" t="s">
        <v>2467</v>
      </c>
      <c r="M432" s="699" t="s">
        <v>2430</v>
      </c>
      <c r="N432" s="699" t="s">
        <v>127</v>
      </c>
      <c r="O432" s="699" t="s">
        <v>46</v>
      </c>
      <c r="P432" s="699" t="s">
        <v>2468</v>
      </c>
      <c r="Q432" s="728" t="s">
        <v>2444</v>
      </c>
      <c r="R432" s="699" t="s">
        <v>531</v>
      </c>
      <c r="S432" s="883">
        <v>0</v>
      </c>
      <c r="T432" s="786">
        <f t="shared" si="13"/>
        <v>0</v>
      </c>
      <c r="U432" s="877">
        <v>344151</v>
      </c>
      <c r="V432" s="786">
        <v>0</v>
      </c>
      <c r="W432" s="786">
        <v>0</v>
      </c>
      <c r="X432" s="786">
        <v>0</v>
      </c>
      <c r="AA432" s="877">
        <v>344151</v>
      </c>
    </row>
    <row r="433" spans="1:27" ht="145.19999999999999">
      <c r="A433" s="728">
        <v>607</v>
      </c>
      <c r="B433" s="720" t="s">
        <v>716</v>
      </c>
      <c r="C433" s="699" t="s">
        <v>799</v>
      </c>
      <c r="D433" s="699" t="s">
        <v>800</v>
      </c>
      <c r="E433" s="699" t="s">
        <v>731</v>
      </c>
      <c r="F433" s="699" t="s">
        <v>801</v>
      </c>
      <c r="G433" s="699" t="s">
        <v>401</v>
      </c>
      <c r="H433" s="699" t="s">
        <v>310</v>
      </c>
      <c r="I433" s="699" t="s">
        <v>177</v>
      </c>
      <c r="J433" s="699" t="s">
        <v>403</v>
      </c>
      <c r="K433" s="828" t="s">
        <v>2438</v>
      </c>
      <c r="L433" s="699" t="s">
        <v>2467</v>
      </c>
      <c r="M433" s="699" t="s">
        <v>2430</v>
      </c>
      <c r="N433" s="699" t="s">
        <v>127</v>
      </c>
      <c r="O433" s="699" t="s">
        <v>46</v>
      </c>
      <c r="P433" s="699" t="s">
        <v>2468</v>
      </c>
      <c r="Q433" s="728" t="s">
        <v>2444</v>
      </c>
      <c r="R433" s="699" t="s">
        <v>532</v>
      </c>
      <c r="S433" s="883">
        <v>0</v>
      </c>
      <c r="T433" s="786">
        <f t="shared" si="13"/>
        <v>0</v>
      </c>
      <c r="U433" s="877">
        <v>159343</v>
      </c>
      <c r="V433" s="786">
        <v>0</v>
      </c>
      <c r="W433" s="786">
        <v>0</v>
      </c>
      <c r="X433" s="786">
        <v>0</v>
      </c>
      <c r="AA433" s="877">
        <v>159343</v>
      </c>
    </row>
    <row r="434" spans="1:27" ht="92.4">
      <c r="A434" s="728">
        <v>607</v>
      </c>
      <c r="B434" s="720" t="s">
        <v>716</v>
      </c>
      <c r="C434" s="699" t="s">
        <v>799</v>
      </c>
      <c r="D434" s="699" t="s">
        <v>800</v>
      </c>
      <c r="E434" s="699" t="s">
        <v>731</v>
      </c>
      <c r="F434" s="699" t="s">
        <v>801</v>
      </c>
      <c r="G434" s="699" t="s">
        <v>401</v>
      </c>
      <c r="H434" s="699" t="s">
        <v>310</v>
      </c>
      <c r="I434" s="699" t="s">
        <v>177</v>
      </c>
      <c r="J434" s="699" t="s">
        <v>403</v>
      </c>
      <c r="K434" s="828" t="s">
        <v>737</v>
      </c>
      <c r="L434" s="699" t="s">
        <v>2469</v>
      </c>
      <c r="M434" s="699" t="s">
        <v>739</v>
      </c>
      <c r="N434" s="699" t="s">
        <v>127</v>
      </c>
      <c r="O434" s="699" t="s">
        <v>46</v>
      </c>
      <c r="P434" s="699" t="s">
        <v>840</v>
      </c>
      <c r="Q434" s="699" t="s">
        <v>149</v>
      </c>
      <c r="R434" s="874" t="s">
        <v>531</v>
      </c>
      <c r="S434" s="883">
        <v>3017115.32</v>
      </c>
      <c r="T434" s="786">
        <v>3017115.32</v>
      </c>
      <c r="U434" s="786">
        <v>18332853.449999999</v>
      </c>
      <c r="V434" s="786">
        <v>3557020</v>
      </c>
      <c r="W434" s="786">
        <v>3557020</v>
      </c>
      <c r="X434" s="786">
        <v>3557020</v>
      </c>
      <c r="AA434" s="786">
        <v>18332853.449999999</v>
      </c>
    </row>
    <row r="435" spans="1:27" ht="145.19999999999999">
      <c r="A435" s="728">
        <v>607</v>
      </c>
      <c r="B435" s="720" t="s">
        <v>716</v>
      </c>
      <c r="C435" s="699" t="s">
        <v>799</v>
      </c>
      <c r="D435" s="699" t="s">
        <v>800</v>
      </c>
      <c r="E435" s="699" t="s">
        <v>731</v>
      </c>
      <c r="F435" s="699" t="s">
        <v>801</v>
      </c>
      <c r="G435" s="699" t="s">
        <v>401</v>
      </c>
      <c r="H435" s="699" t="s">
        <v>310</v>
      </c>
      <c r="I435" s="699" t="s">
        <v>177</v>
      </c>
      <c r="J435" s="699" t="s">
        <v>403</v>
      </c>
      <c r="K435" s="828" t="s">
        <v>2438</v>
      </c>
      <c r="L435" s="699" t="s">
        <v>2470</v>
      </c>
      <c r="M435" s="699" t="s">
        <v>2471</v>
      </c>
      <c r="N435" s="699" t="s">
        <v>127</v>
      </c>
      <c r="O435" s="699" t="s">
        <v>46</v>
      </c>
      <c r="P435" s="699" t="s">
        <v>2472</v>
      </c>
      <c r="Q435" s="699" t="s">
        <v>2441</v>
      </c>
      <c r="R435" s="874" t="s">
        <v>531</v>
      </c>
      <c r="S435" s="883">
        <v>0</v>
      </c>
      <c r="T435" s="786">
        <f t="shared" si="13"/>
        <v>0</v>
      </c>
      <c r="U435" s="877">
        <v>413326</v>
      </c>
      <c r="V435" s="786">
        <v>0</v>
      </c>
      <c r="W435" s="786">
        <v>0</v>
      </c>
      <c r="X435" s="786">
        <v>0</v>
      </c>
      <c r="AA435" s="877">
        <v>413326</v>
      </c>
    </row>
    <row r="436" spans="1:27" ht="145.19999999999999">
      <c r="A436" s="728">
        <v>607</v>
      </c>
      <c r="B436" s="720" t="s">
        <v>716</v>
      </c>
      <c r="C436" s="699" t="s">
        <v>799</v>
      </c>
      <c r="D436" s="699" t="s">
        <v>800</v>
      </c>
      <c r="E436" s="699" t="s">
        <v>731</v>
      </c>
      <c r="F436" s="699" t="s">
        <v>801</v>
      </c>
      <c r="G436" s="699" t="s">
        <v>401</v>
      </c>
      <c r="H436" s="699" t="s">
        <v>310</v>
      </c>
      <c r="I436" s="699" t="s">
        <v>177</v>
      </c>
      <c r="J436" s="699" t="s">
        <v>403</v>
      </c>
      <c r="K436" s="828" t="s">
        <v>2438</v>
      </c>
      <c r="L436" s="699" t="s">
        <v>2473</v>
      </c>
      <c r="M436" s="699" t="s">
        <v>2471</v>
      </c>
      <c r="N436" s="699" t="s">
        <v>127</v>
      </c>
      <c r="O436" s="699" t="s">
        <v>46</v>
      </c>
      <c r="P436" s="699" t="s">
        <v>2474</v>
      </c>
      <c r="Q436" s="699" t="s">
        <v>2444</v>
      </c>
      <c r="R436" s="874" t="s">
        <v>531</v>
      </c>
      <c r="S436" s="883">
        <v>0</v>
      </c>
      <c r="T436" s="786">
        <v>0</v>
      </c>
      <c r="U436" s="877">
        <v>21754</v>
      </c>
      <c r="V436" s="786">
        <v>0</v>
      </c>
      <c r="W436" s="786">
        <v>0</v>
      </c>
      <c r="X436" s="786">
        <v>0</v>
      </c>
      <c r="AA436" s="877">
        <v>21754</v>
      </c>
    </row>
    <row r="437" spans="1:27" ht="92.4">
      <c r="A437" s="728">
        <v>607</v>
      </c>
      <c r="B437" s="720" t="s">
        <v>716</v>
      </c>
      <c r="C437" s="699" t="s">
        <v>799</v>
      </c>
      <c r="D437" s="699" t="s">
        <v>800</v>
      </c>
      <c r="E437" s="699" t="s">
        <v>731</v>
      </c>
      <c r="F437" s="699" t="s">
        <v>801</v>
      </c>
      <c r="G437" s="699" t="s">
        <v>401</v>
      </c>
      <c r="H437" s="699" t="s">
        <v>310</v>
      </c>
      <c r="I437" s="699" t="s">
        <v>177</v>
      </c>
      <c r="J437" s="699" t="s">
        <v>403</v>
      </c>
      <c r="K437" s="828" t="s">
        <v>737</v>
      </c>
      <c r="L437" s="699" t="s">
        <v>2475</v>
      </c>
      <c r="M437" s="699" t="s">
        <v>739</v>
      </c>
      <c r="N437" s="699" t="s">
        <v>127</v>
      </c>
      <c r="O437" s="699" t="s">
        <v>46</v>
      </c>
      <c r="P437" s="699" t="s">
        <v>841</v>
      </c>
      <c r="Q437" s="699" t="s">
        <v>149</v>
      </c>
      <c r="R437" s="874" t="s">
        <v>531</v>
      </c>
      <c r="S437" s="883">
        <v>44470536.950000003</v>
      </c>
      <c r="T437" s="786">
        <v>44470536.950000003</v>
      </c>
      <c r="U437" s="786">
        <v>40908514.600000001</v>
      </c>
      <c r="V437" s="786">
        <v>46565700</v>
      </c>
      <c r="W437" s="786">
        <v>46565700</v>
      </c>
      <c r="X437" s="786">
        <v>46565700</v>
      </c>
      <c r="AA437" s="786">
        <v>40908514.600000001</v>
      </c>
    </row>
    <row r="438" spans="1:27" ht="92.4">
      <c r="A438" s="728">
        <v>607</v>
      </c>
      <c r="B438" s="720" t="s">
        <v>716</v>
      </c>
      <c r="C438" s="699" t="s">
        <v>799</v>
      </c>
      <c r="D438" s="699" t="s">
        <v>800</v>
      </c>
      <c r="E438" s="699" t="s">
        <v>731</v>
      </c>
      <c r="F438" s="699" t="s">
        <v>801</v>
      </c>
      <c r="G438" s="699" t="s">
        <v>401</v>
      </c>
      <c r="H438" s="699" t="s">
        <v>310</v>
      </c>
      <c r="I438" s="699" t="s">
        <v>177</v>
      </c>
      <c r="J438" s="699" t="s">
        <v>403</v>
      </c>
      <c r="K438" s="828" t="s">
        <v>737</v>
      </c>
      <c r="L438" s="699" t="s">
        <v>2476</v>
      </c>
      <c r="M438" s="699" t="s">
        <v>739</v>
      </c>
      <c r="N438" s="699" t="s">
        <v>127</v>
      </c>
      <c r="O438" s="699" t="s">
        <v>46</v>
      </c>
      <c r="P438" s="699" t="s">
        <v>841</v>
      </c>
      <c r="Q438" s="699" t="s">
        <v>149</v>
      </c>
      <c r="R438" s="874" t="s">
        <v>532</v>
      </c>
      <c r="S438" s="883">
        <v>5445770</v>
      </c>
      <c r="T438" s="786">
        <f t="shared" si="13"/>
        <v>5445770</v>
      </c>
      <c r="U438" s="786">
        <v>8168660</v>
      </c>
      <c r="V438" s="786">
        <v>10615710</v>
      </c>
      <c r="W438" s="786">
        <v>10615710</v>
      </c>
      <c r="X438" s="786">
        <v>10615710</v>
      </c>
      <c r="AA438" s="786">
        <v>8168660</v>
      </c>
    </row>
    <row r="439" spans="1:27" ht="50.1" customHeight="1">
      <c r="A439" s="728">
        <v>607</v>
      </c>
      <c r="B439" s="720" t="s">
        <v>716</v>
      </c>
      <c r="C439" s="699" t="s">
        <v>799</v>
      </c>
      <c r="D439" s="699" t="s">
        <v>800</v>
      </c>
      <c r="E439" s="699" t="s">
        <v>731</v>
      </c>
      <c r="F439" s="699" t="s">
        <v>751</v>
      </c>
      <c r="G439" s="699" t="s">
        <v>401</v>
      </c>
      <c r="H439" s="699" t="s">
        <v>310</v>
      </c>
      <c r="I439" s="699" t="s">
        <v>177</v>
      </c>
      <c r="J439" s="699" t="s">
        <v>403</v>
      </c>
      <c r="K439" s="828" t="s">
        <v>737</v>
      </c>
      <c r="L439" s="699" t="s">
        <v>2477</v>
      </c>
      <c r="M439" s="699" t="s">
        <v>739</v>
      </c>
      <c r="N439" s="699" t="s">
        <v>229</v>
      </c>
      <c r="O439" s="699" t="s">
        <v>50</v>
      </c>
      <c r="P439" s="699" t="s">
        <v>754</v>
      </c>
      <c r="Q439" s="699" t="s">
        <v>755</v>
      </c>
      <c r="R439" s="874" t="s">
        <v>554</v>
      </c>
      <c r="S439" s="786">
        <v>0</v>
      </c>
      <c r="T439" s="786">
        <f t="shared" si="13"/>
        <v>0</v>
      </c>
      <c r="U439" s="786">
        <v>74837.58</v>
      </c>
      <c r="V439" s="786">
        <v>0</v>
      </c>
      <c r="W439" s="786">
        <v>0</v>
      </c>
      <c r="X439" s="786">
        <v>0</v>
      </c>
      <c r="AA439" s="786">
        <v>74837.58</v>
      </c>
    </row>
    <row r="440" spans="1:27" ht="145.19999999999999">
      <c r="A440" s="728">
        <v>607</v>
      </c>
      <c r="B440" s="720" t="s">
        <v>716</v>
      </c>
      <c r="C440" s="699" t="s">
        <v>799</v>
      </c>
      <c r="D440" s="699" t="s">
        <v>800</v>
      </c>
      <c r="E440" s="699" t="s">
        <v>731</v>
      </c>
      <c r="F440" s="699" t="s">
        <v>801</v>
      </c>
      <c r="G440" s="699" t="s">
        <v>401</v>
      </c>
      <c r="H440" s="699" t="s">
        <v>310</v>
      </c>
      <c r="I440" s="699" t="s">
        <v>177</v>
      </c>
      <c r="J440" s="699" t="s">
        <v>403</v>
      </c>
      <c r="K440" s="828" t="s">
        <v>2438</v>
      </c>
      <c r="L440" s="699" t="s">
        <v>2478</v>
      </c>
      <c r="M440" s="699" t="s">
        <v>2471</v>
      </c>
      <c r="N440" s="866" t="s">
        <v>127</v>
      </c>
      <c r="O440" s="720" t="s">
        <v>46</v>
      </c>
      <c r="P440" s="699" t="s">
        <v>2479</v>
      </c>
      <c r="Q440" s="728" t="s">
        <v>2441</v>
      </c>
      <c r="R440" s="699" t="s">
        <v>531</v>
      </c>
      <c r="S440" s="883">
        <v>0</v>
      </c>
      <c r="T440" s="786">
        <v>0</v>
      </c>
      <c r="U440" s="786">
        <v>5167865</v>
      </c>
      <c r="V440" s="786">
        <v>0</v>
      </c>
      <c r="W440" s="786">
        <v>0</v>
      </c>
      <c r="X440" s="786">
        <v>0</v>
      </c>
      <c r="AA440" s="786">
        <v>5167865</v>
      </c>
    </row>
    <row r="441" spans="1:27" ht="145.19999999999999">
      <c r="A441" s="728">
        <v>607</v>
      </c>
      <c r="B441" s="720" t="s">
        <v>716</v>
      </c>
      <c r="C441" s="699" t="s">
        <v>799</v>
      </c>
      <c r="D441" s="699" t="s">
        <v>800</v>
      </c>
      <c r="E441" s="699" t="s">
        <v>731</v>
      </c>
      <c r="F441" s="699" t="s">
        <v>801</v>
      </c>
      <c r="G441" s="699" t="s">
        <v>401</v>
      </c>
      <c r="H441" s="699" t="s">
        <v>310</v>
      </c>
      <c r="I441" s="699" t="s">
        <v>177</v>
      </c>
      <c r="J441" s="699" t="s">
        <v>403</v>
      </c>
      <c r="K441" s="828" t="s">
        <v>2438</v>
      </c>
      <c r="L441" s="699" t="s">
        <v>2480</v>
      </c>
      <c r="M441" s="699" t="s">
        <v>2471</v>
      </c>
      <c r="N441" s="866" t="s">
        <v>127</v>
      </c>
      <c r="O441" s="720" t="s">
        <v>46</v>
      </c>
      <c r="P441" s="699" t="s">
        <v>2479</v>
      </c>
      <c r="Q441" s="728" t="s">
        <v>2441</v>
      </c>
      <c r="R441" s="699" t="s">
        <v>532</v>
      </c>
      <c r="S441" s="883">
        <v>0</v>
      </c>
      <c r="T441" s="786">
        <v>0</v>
      </c>
      <c r="U441" s="786">
        <v>2192288</v>
      </c>
      <c r="V441" s="786">
        <v>0</v>
      </c>
      <c r="W441" s="786">
        <v>0</v>
      </c>
      <c r="X441" s="786">
        <v>0</v>
      </c>
      <c r="AA441" s="786">
        <v>2192288</v>
      </c>
    </row>
    <row r="442" spans="1:27" ht="145.19999999999999">
      <c r="A442" s="728">
        <v>607</v>
      </c>
      <c r="B442" s="720" t="s">
        <v>716</v>
      </c>
      <c r="C442" s="699" t="s">
        <v>799</v>
      </c>
      <c r="D442" s="699" t="s">
        <v>800</v>
      </c>
      <c r="E442" s="699" t="s">
        <v>731</v>
      </c>
      <c r="F442" s="699" t="s">
        <v>801</v>
      </c>
      <c r="G442" s="699" t="s">
        <v>401</v>
      </c>
      <c r="H442" s="699" t="s">
        <v>310</v>
      </c>
      <c r="I442" s="699" t="s">
        <v>177</v>
      </c>
      <c r="J442" s="699" t="s">
        <v>403</v>
      </c>
      <c r="K442" s="828" t="s">
        <v>2438</v>
      </c>
      <c r="L442" s="699" t="s">
        <v>2481</v>
      </c>
      <c r="M442" s="699" t="s">
        <v>2471</v>
      </c>
      <c r="N442" s="866" t="s">
        <v>127</v>
      </c>
      <c r="O442" s="720" t="s">
        <v>46</v>
      </c>
      <c r="P442" s="699" t="s">
        <v>2482</v>
      </c>
      <c r="Q442" s="728" t="s">
        <v>2444</v>
      </c>
      <c r="R442" s="699" t="s">
        <v>531</v>
      </c>
      <c r="S442" s="883">
        <v>0</v>
      </c>
      <c r="T442" s="786">
        <v>0</v>
      </c>
      <c r="U442" s="877">
        <v>271990</v>
      </c>
      <c r="V442" s="786">
        <v>0</v>
      </c>
      <c r="W442" s="786">
        <v>0</v>
      </c>
      <c r="X442" s="786">
        <v>0</v>
      </c>
      <c r="AA442" s="877">
        <v>271990</v>
      </c>
    </row>
    <row r="443" spans="1:27" ht="145.19999999999999">
      <c r="A443" s="728">
        <v>607</v>
      </c>
      <c r="B443" s="720" t="s">
        <v>716</v>
      </c>
      <c r="C443" s="699" t="s">
        <v>799</v>
      </c>
      <c r="D443" s="699" t="s">
        <v>800</v>
      </c>
      <c r="E443" s="699" t="s">
        <v>731</v>
      </c>
      <c r="F443" s="699" t="s">
        <v>801</v>
      </c>
      <c r="G443" s="699" t="s">
        <v>401</v>
      </c>
      <c r="H443" s="699" t="s">
        <v>310</v>
      </c>
      <c r="I443" s="699" t="s">
        <v>177</v>
      </c>
      <c r="J443" s="699" t="s">
        <v>403</v>
      </c>
      <c r="K443" s="828" t="s">
        <v>2438</v>
      </c>
      <c r="L443" s="699" t="s">
        <v>2481</v>
      </c>
      <c r="M443" s="699" t="s">
        <v>2471</v>
      </c>
      <c r="N443" s="866" t="s">
        <v>127</v>
      </c>
      <c r="O443" s="720" t="s">
        <v>46</v>
      </c>
      <c r="P443" s="699" t="s">
        <v>2482</v>
      </c>
      <c r="Q443" s="728" t="s">
        <v>2444</v>
      </c>
      <c r="R443" s="699" t="s">
        <v>532</v>
      </c>
      <c r="S443" s="883">
        <v>0</v>
      </c>
      <c r="T443" s="786">
        <v>0</v>
      </c>
      <c r="U443" s="877">
        <v>115387</v>
      </c>
      <c r="V443" s="786">
        <v>0</v>
      </c>
      <c r="W443" s="786">
        <v>0</v>
      </c>
      <c r="X443" s="786">
        <v>0</v>
      </c>
      <c r="AA443" s="877">
        <v>115387</v>
      </c>
    </row>
    <row r="444" spans="1:27" ht="92.4">
      <c r="A444" s="728">
        <v>607</v>
      </c>
      <c r="B444" s="720" t="s">
        <v>716</v>
      </c>
      <c r="C444" s="699" t="s">
        <v>799</v>
      </c>
      <c r="D444" s="699" t="s">
        <v>800</v>
      </c>
      <c r="E444" s="699" t="s">
        <v>731</v>
      </c>
      <c r="F444" s="699" t="s">
        <v>751</v>
      </c>
      <c r="G444" s="699" t="s">
        <v>401</v>
      </c>
      <c r="H444" s="699" t="s">
        <v>310</v>
      </c>
      <c r="I444" s="699" t="s">
        <v>177</v>
      </c>
      <c r="J444" s="699" t="s">
        <v>403</v>
      </c>
      <c r="K444" s="828" t="s">
        <v>737</v>
      </c>
      <c r="L444" s="699" t="s">
        <v>2477</v>
      </c>
      <c r="M444" s="699" t="s">
        <v>739</v>
      </c>
      <c r="N444" s="699" t="s">
        <v>127</v>
      </c>
      <c r="O444" s="699" t="s">
        <v>46</v>
      </c>
      <c r="P444" s="699" t="s">
        <v>754</v>
      </c>
      <c r="Q444" s="699" t="s">
        <v>755</v>
      </c>
      <c r="R444" s="874" t="s">
        <v>554</v>
      </c>
      <c r="S444" s="883">
        <v>200000</v>
      </c>
      <c r="T444" s="786">
        <f t="shared" si="13"/>
        <v>200000</v>
      </c>
      <c r="U444" s="786">
        <v>0</v>
      </c>
      <c r="V444" s="786">
        <v>1034079</v>
      </c>
      <c r="W444" s="786">
        <v>1934530</v>
      </c>
      <c r="X444" s="786">
        <v>2595960</v>
      </c>
      <c r="AA444" s="786">
        <v>0</v>
      </c>
    </row>
    <row r="445" spans="1:27" ht="105.6">
      <c r="A445" s="728">
        <v>607</v>
      </c>
      <c r="B445" s="720" t="s">
        <v>716</v>
      </c>
      <c r="C445" s="699" t="s">
        <v>799</v>
      </c>
      <c r="D445" s="699" t="s">
        <v>800</v>
      </c>
      <c r="E445" s="699" t="s">
        <v>731</v>
      </c>
      <c r="F445" s="699" t="s">
        <v>801</v>
      </c>
      <c r="G445" s="699" t="s">
        <v>401</v>
      </c>
      <c r="H445" s="699" t="s">
        <v>310</v>
      </c>
      <c r="I445" s="699" t="s">
        <v>177</v>
      </c>
      <c r="J445" s="699" t="s">
        <v>403</v>
      </c>
      <c r="K445" s="828" t="s">
        <v>737</v>
      </c>
      <c r="L445" s="699" t="s">
        <v>2483</v>
      </c>
      <c r="M445" s="699" t="s">
        <v>739</v>
      </c>
      <c r="N445" s="699" t="s">
        <v>127</v>
      </c>
      <c r="O445" s="699" t="s">
        <v>46</v>
      </c>
      <c r="P445" s="699" t="s">
        <v>759</v>
      </c>
      <c r="Q445" s="828" t="s">
        <v>2484</v>
      </c>
      <c r="R445" s="874" t="s">
        <v>554</v>
      </c>
      <c r="S445" s="883">
        <v>694485.28</v>
      </c>
      <c r="T445" s="786">
        <f t="shared" si="13"/>
        <v>694485.28</v>
      </c>
      <c r="U445" s="786">
        <v>150000</v>
      </c>
      <c r="V445" s="786">
        <v>0</v>
      </c>
      <c r="W445" s="786">
        <v>150000</v>
      </c>
      <c r="X445" s="786">
        <v>150000</v>
      </c>
      <c r="AA445" s="786">
        <v>150000</v>
      </c>
    </row>
    <row r="446" spans="1:27" ht="92.4">
      <c r="A446" s="728">
        <v>607</v>
      </c>
      <c r="B446" s="720" t="s">
        <v>716</v>
      </c>
      <c r="C446" s="699" t="s">
        <v>799</v>
      </c>
      <c r="D446" s="699" t="s">
        <v>800</v>
      </c>
      <c r="E446" s="699" t="s">
        <v>731</v>
      </c>
      <c r="F446" s="699" t="s">
        <v>801</v>
      </c>
      <c r="G446" s="699" t="s">
        <v>401</v>
      </c>
      <c r="H446" s="699" t="s">
        <v>310</v>
      </c>
      <c r="I446" s="699" t="s">
        <v>177</v>
      </c>
      <c r="J446" s="699" t="s">
        <v>403</v>
      </c>
      <c r="K446" s="828" t="s">
        <v>737</v>
      </c>
      <c r="L446" s="699" t="s">
        <v>2485</v>
      </c>
      <c r="M446" s="699" t="s">
        <v>739</v>
      </c>
      <c r="N446" s="699" t="s">
        <v>127</v>
      </c>
      <c r="O446" s="699" t="s">
        <v>46</v>
      </c>
      <c r="P446" s="699" t="s">
        <v>766</v>
      </c>
      <c r="Q446" s="699" t="s">
        <v>770</v>
      </c>
      <c r="R446" s="874" t="s">
        <v>554</v>
      </c>
      <c r="S446" s="883">
        <v>1164600</v>
      </c>
      <c r="T446" s="786">
        <v>1164600</v>
      </c>
      <c r="U446" s="786">
        <v>5942570</v>
      </c>
      <c r="V446" s="786">
        <v>817600</v>
      </c>
      <c r="W446" s="786">
        <v>817600</v>
      </c>
      <c r="X446" s="786">
        <v>817600</v>
      </c>
      <c r="AA446" s="786">
        <v>5942570</v>
      </c>
    </row>
    <row r="447" spans="1:27" ht="145.19999999999999">
      <c r="A447" s="728">
        <v>607</v>
      </c>
      <c r="B447" s="720" t="s">
        <v>716</v>
      </c>
      <c r="C447" s="699" t="s">
        <v>799</v>
      </c>
      <c r="D447" s="699" t="s">
        <v>800</v>
      </c>
      <c r="E447" s="699" t="s">
        <v>731</v>
      </c>
      <c r="F447" s="699" t="s">
        <v>801</v>
      </c>
      <c r="G447" s="699" t="s">
        <v>401</v>
      </c>
      <c r="H447" s="699" t="s">
        <v>310</v>
      </c>
      <c r="I447" s="699" t="s">
        <v>177</v>
      </c>
      <c r="J447" s="699" t="s">
        <v>403</v>
      </c>
      <c r="K447" s="828" t="s">
        <v>846</v>
      </c>
      <c r="L447" s="699" t="s">
        <v>2486</v>
      </c>
      <c r="M447" s="699" t="s">
        <v>2487</v>
      </c>
      <c r="N447" s="699" t="s">
        <v>127</v>
      </c>
      <c r="O447" s="699" t="s">
        <v>46</v>
      </c>
      <c r="P447" s="699" t="s">
        <v>849</v>
      </c>
      <c r="Q447" s="699" t="s">
        <v>850</v>
      </c>
      <c r="R447" s="874" t="s">
        <v>555</v>
      </c>
      <c r="S447" s="676">
        <v>1519690</v>
      </c>
      <c r="T447" s="786">
        <f t="shared" si="13"/>
        <v>1519690</v>
      </c>
      <c r="U447" s="786">
        <v>0</v>
      </c>
      <c r="V447" s="786">
        <v>0</v>
      </c>
      <c r="W447" s="786">
        <v>0</v>
      </c>
      <c r="X447" s="786">
        <v>0</v>
      </c>
      <c r="AA447" s="786">
        <v>0</v>
      </c>
    </row>
    <row r="448" spans="1:27" ht="145.19999999999999">
      <c r="A448" s="728">
        <v>607</v>
      </c>
      <c r="B448" s="720" t="s">
        <v>716</v>
      </c>
      <c r="C448" s="699" t="s">
        <v>799</v>
      </c>
      <c r="D448" s="699" t="s">
        <v>800</v>
      </c>
      <c r="E448" s="699" t="s">
        <v>731</v>
      </c>
      <c r="F448" s="699" t="s">
        <v>801</v>
      </c>
      <c r="G448" s="699" t="s">
        <v>401</v>
      </c>
      <c r="H448" s="699" t="s">
        <v>310</v>
      </c>
      <c r="I448" s="699" t="s">
        <v>177</v>
      </c>
      <c r="J448" s="699" t="s">
        <v>403</v>
      </c>
      <c r="K448" s="828" t="s">
        <v>846</v>
      </c>
      <c r="L448" s="699" t="s">
        <v>2488</v>
      </c>
      <c r="M448" s="699" t="s">
        <v>2487</v>
      </c>
      <c r="N448" s="699" t="s">
        <v>127</v>
      </c>
      <c r="O448" s="699" t="s">
        <v>46</v>
      </c>
      <c r="P448" s="699" t="s">
        <v>852</v>
      </c>
      <c r="Q448" s="699" t="s">
        <v>853</v>
      </c>
      <c r="R448" s="874" t="s">
        <v>555</v>
      </c>
      <c r="S448" s="676">
        <v>506560</v>
      </c>
      <c r="T448" s="786">
        <f t="shared" si="13"/>
        <v>506560</v>
      </c>
      <c r="U448" s="786">
        <v>0</v>
      </c>
      <c r="V448" s="786">
        <v>0</v>
      </c>
      <c r="W448" s="786">
        <v>0</v>
      </c>
      <c r="X448" s="786">
        <v>0</v>
      </c>
      <c r="AA448" s="786">
        <v>0</v>
      </c>
    </row>
    <row r="449" spans="1:27" ht="105.6">
      <c r="A449" s="728">
        <v>607</v>
      </c>
      <c r="B449" s="720" t="s">
        <v>716</v>
      </c>
      <c r="C449" s="699" t="s">
        <v>799</v>
      </c>
      <c r="D449" s="699" t="s">
        <v>800</v>
      </c>
      <c r="E449" s="699" t="s">
        <v>731</v>
      </c>
      <c r="F449" s="699" t="s">
        <v>801</v>
      </c>
      <c r="G449" s="699" t="s">
        <v>401</v>
      </c>
      <c r="H449" s="699" t="s">
        <v>310</v>
      </c>
      <c r="I449" s="699" t="s">
        <v>177</v>
      </c>
      <c r="J449" s="699" t="s">
        <v>403</v>
      </c>
      <c r="K449" s="828" t="s">
        <v>3368</v>
      </c>
      <c r="L449" s="699" t="s">
        <v>2489</v>
      </c>
      <c r="M449" s="982" t="s">
        <v>3369</v>
      </c>
      <c r="N449" s="699" t="s">
        <v>127</v>
      </c>
      <c r="O449" s="699" t="s">
        <v>46</v>
      </c>
      <c r="P449" s="699" t="s">
        <v>857</v>
      </c>
      <c r="Q449" s="699" t="s">
        <v>858</v>
      </c>
      <c r="R449" s="874" t="s">
        <v>181</v>
      </c>
      <c r="S449" s="676">
        <v>93000000</v>
      </c>
      <c r="T449" s="786">
        <f t="shared" si="13"/>
        <v>93000000</v>
      </c>
      <c r="U449" s="786">
        <v>0</v>
      </c>
      <c r="V449" s="786">
        <v>0</v>
      </c>
      <c r="W449" s="786">
        <v>0</v>
      </c>
      <c r="X449" s="786">
        <v>0</v>
      </c>
      <c r="AA449" s="786">
        <v>0</v>
      </c>
    </row>
    <row r="450" spans="1:27" ht="132">
      <c r="A450" s="728">
        <v>607</v>
      </c>
      <c r="B450" s="720" t="s">
        <v>716</v>
      </c>
      <c r="C450" s="699" t="s">
        <v>799</v>
      </c>
      <c r="D450" s="699" t="s">
        <v>800</v>
      </c>
      <c r="E450" s="699" t="s">
        <v>731</v>
      </c>
      <c r="F450" s="699" t="s">
        <v>801</v>
      </c>
      <c r="G450" s="699" t="s">
        <v>401</v>
      </c>
      <c r="H450" s="699" t="s">
        <v>310</v>
      </c>
      <c r="I450" s="699" t="s">
        <v>177</v>
      </c>
      <c r="J450" s="699" t="s">
        <v>403</v>
      </c>
      <c r="K450" s="828" t="s">
        <v>3538</v>
      </c>
      <c r="L450" s="699" t="s">
        <v>2490</v>
      </c>
      <c r="M450" s="699" t="s">
        <v>3539</v>
      </c>
      <c r="N450" s="699" t="s">
        <v>127</v>
      </c>
      <c r="O450" s="699" t="s">
        <v>46</v>
      </c>
      <c r="P450" s="699" t="s">
        <v>857</v>
      </c>
      <c r="Q450" s="699" t="s">
        <v>858</v>
      </c>
      <c r="R450" s="874" t="s">
        <v>860</v>
      </c>
      <c r="S450" s="786">
        <v>0</v>
      </c>
      <c r="T450" s="786">
        <v>0</v>
      </c>
      <c r="U450" s="877">
        <v>268809942.94</v>
      </c>
      <c r="V450" s="786">
        <v>0</v>
      </c>
      <c r="W450" s="786">
        <v>0</v>
      </c>
      <c r="X450" s="786">
        <v>0</v>
      </c>
      <c r="AA450" s="877">
        <v>268809942.94</v>
      </c>
    </row>
    <row r="451" spans="1:27" ht="92.4">
      <c r="A451" s="728">
        <v>607</v>
      </c>
      <c r="B451" s="720" t="s">
        <v>716</v>
      </c>
      <c r="C451" s="699" t="s">
        <v>799</v>
      </c>
      <c r="D451" s="699" t="s">
        <v>800</v>
      </c>
      <c r="E451" s="699" t="s">
        <v>731</v>
      </c>
      <c r="F451" s="699" t="s">
        <v>801</v>
      </c>
      <c r="G451" s="699" t="s">
        <v>401</v>
      </c>
      <c r="H451" s="699" t="s">
        <v>310</v>
      </c>
      <c r="I451" s="699" t="s">
        <v>177</v>
      </c>
      <c r="J451" s="699" t="s">
        <v>403</v>
      </c>
      <c r="K451" s="828" t="s">
        <v>737</v>
      </c>
      <c r="L451" s="699" t="s">
        <v>2491</v>
      </c>
      <c r="M451" s="699" t="s">
        <v>739</v>
      </c>
      <c r="N451" s="729" t="s">
        <v>127</v>
      </c>
      <c r="O451" s="729" t="s">
        <v>46</v>
      </c>
      <c r="P451" s="801" t="s">
        <v>3308</v>
      </c>
      <c r="Q451" s="720" t="s">
        <v>2493</v>
      </c>
      <c r="R451" s="721">
        <v>612</v>
      </c>
      <c r="S451" s="786">
        <v>0</v>
      </c>
      <c r="T451" s="786">
        <f t="shared" si="13"/>
        <v>0</v>
      </c>
      <c r="U451" s="877">
        <v>4617029.5999999996</v>
      </c>
      <c r="V451" s="786">
        <v>0</v>
      </c>
      <c r="W451" s="786">
        <v>0</v>
      </c>
      <c r="X451" s="786">
        <v>0</v>
      </c>
      <c r="AA451" s="877">
        <v>4617029.5999999996</v>
      </c>
    </row>
    <row r="452" spans="1:27" ht="92.4">
      <c r="A452" s="728">
        <v>607</v>
      </c>
      <c r="B452" s="720" t="s">
        <v>716</v>
      </c>
      <c r="C452" s="699" t="s">
        <v>799</v>
      </c>
      <c r="D452" s="699" t="s">
        <v>800</v>
      </c>
      <c r="E452" s="699" t="s">
        <v>731</v>
      </c>
      <c r="F452" s="699" t="s">
        <v>801</v>
      </c>
      <c r="G452" s="699" t="s">
        <v>401</v>
      </c>
      <c r="H452" s="699" t="s">
        <v>310</v>
      </c>
      <c r="I452" s="699" t="s">
        <v>177</v>
      </c>
      <c r="J452" s="699" t="s">
        <v>403</v>
      </c>
      <c r="K452" s="828" t="s">
        <v>737</v>
      </c>
      <c r="L452" s="699" t="s">
        <v>2491</v>
      </c>
      <c r="M452" s="699" t="s">
        <v>739</v>
      </c>
      <c r="N452" s="729" t="s">
        <v>127</v>
      </c>
      <c r="O452" s="729" t="s">
        <v>46</v>
      </c>
      <c r="P452" s="801" t="s">
        <v>3307</v>
      </c>
      <c r="Q452" s="720" t="s">
        <v>2493</v>
      </c>
      <c r="R452" s="721">
        <v>612</v>
      </c>
      <c r="S452" s="786">
        <v>0</v>
      </c>
      <c r="T452" s="786">
        <f t="shared" si="13"/>
        <v>0</v>
      </c>
      <c r="U452" s="877">
        <v>0</v>
      </c>
      <c r="V452" s="786">
        <v>1099436</v>
      </c>
      <c r="W452" s="786">
        <v>0</v>
      </c>
      <c r="X452" s="786">
        <v>0</v>
      </c>
      <c r="AA452" s="877">
        <v>0</v>
      </c>
    </row>
    <row r="453" spans="1:27" ht="92.4">
      <c r="A453" s="728">
        <v>607</v>
      </c>
      <c r="B453" s="720" t="s">
        <v>716</v>
      </c>
      <c r="C453" s="699" t="s">
        <v>799</v>
      </c>
      <c r="D453" s="699" t="s">
        <v>800</v>
      </c>
      <c r="E453" s="699" t="s">
        <v>731</v>
      </c>
      <c r="F453" s="699" t="s">
        <v>801</v>
      </c>
      <c r="G453" s="699" t="s">
        <v>401</v>
      </c>
      <c r="H453" s="699" t="s">
        <v>310</v>
      </c>
      <c r="I453" s="699" t="s">
        <v>177</v>
      </c>
      <c r="J453" s="699" t="s">
        <v>403</v>
      </c>
      <c r="K453" s="828" t="s">
        <v>737</v>
      </c>
      <c r="L453" s="699" t="s">
        <v>2491</v>
      </c>
      <c r="M453" s="699" t="s">
        <v>739</v>
      </c>
      <c r="N453" s="729" t="s">
        <v>127</v>
      </c>
      <c r="O453" s="729" t="s">
        <v>46</v>
      </c>
      <c r="P453" s="729" t="s">
        <v>2492</v>
      </c>
      <c r="Q453" s="720" t="s">
        <v>2493</v>
      </c>
      <c r="R453" s="721">
        <v>612</v>
      </c>
      <c r="S453" s="786">
        <v>0</v>
      </c>
      <c r="T453" s="786">
        <v>0</v>
      </c>
      <c r="U453" s="877">
        <v>368200</v>
      </c>
      <c r="V453" s="786">
        <v>0</v>
      </c>
      <c r="W453" s="786">
        <v>0</v>
      </c>
      <c r="X453" s="786">
        <v>0</v>
      </c>
      <c r="AA453" s="877">
        <v>368200</v>
      </c>
    </row>
    <row r="454" spans="1:27" ht="92.4">
      <c r="A454" s="728">
        <v>607</v>
      </c>
      <c r="B454" s="720" t="s">
        <v>716</v>
      </c>
      <c r="C454" s="699" t="s">
        <v>799</v>
      </c>
      <c r="D454" s="699" t="s">
        <v>800</v>
      </c>
      <c r="E454" s="699" t="s">
        <v>731</v>
      </c>
      <c r="F454" s="699" t="s">
        <v>801</v>
      </c>
      <c r="G454" s="699" t="s">
        <v>401</v>
      </c>
      <c r="H454" s="699" t="s">
        <v>310</v>
      </c>
      <c r="I454" s="699" t="s">
        <v>177</v>
      </c>
      <c r="J454" s="699" t="s">
        <v>403</v>
      </c>
      <c r="K454" s="828" t="s">
        <v>2494</v>
      </c>
      <c r="L454" s="699" t="s">
        <v>2495</v>
      </c>
      <c r="M454" s="699" t="s">
        <v>2496</v>
      </c>
      <c r="N454" s="729" t="s">
        <v>127</v>
      </c>
      <c r="O454" s="729" t="s">
        <v>46</v>
      </c>
      <c r="P454" s="729" t="s">
        <v>3355</v>
      </c>
      <c r="Q454" s="720" t="s">
        <v>2497</v>
      </c>
      <c r="R454" s="721">
        <v>612</v>
      </c>
      <c r="S454" s="786">
        <v>0</v>
      </c>
      <c r="T454" s="786">
        <f t="shared" si="13"/>
        <v>0</v>
      </c>
      <c r="U454" s="877">
        <v>1104610</v>
      </c>
      <c r="V454" s="786">
        <v>0</v>
      </c>
      <c r="W454" s="786">
        <v>0</v>
      </c>
      <c r="X454" s="786">
        <v>0</v>
      </c>
      <c r="AA454" s="877">
        <v>1104610</v>
      </c>
    </row>
    <row r="455" spans="1:27" ht="92.4">
      <c r="A455" s="728">
        <v>607</v>
      </c>
      <c r="B455" s="720" t="s">
        <v>716</v>
      </c>
      <c r="C455" s="699" t="s">
        <v>799</v>
      </c>
      <c r="D455" s="699" t="s">
        <v>800</v>
      </c>
      <c r="E455" s="699" t="s">
        <v>731</v>
      </c>
      <c r="F455" s="699" t="s">
        <v>801</v>
      </c>
      <c r="G455" s="699" t="s">
        <v>401</v>
      </c>
      <c r="H455" s="699" t="s">
        <v>310</v>
      </c>
      <c r="I455" s="699" t="s">
        <v>177</v>
      </c>
      <c r="J455" s="699" t="s">
        <v>403</v>
      </c>
      <c r="K455" s="828" t="s">
        <v>737</v>
      </c>
      <c r="L455" s="699" t="s">
        <v>2498</v>
      </c>
      <c r="M455" s="699" t="s">
        <v>739</v>
      </c>
      <c r="N455" s="729" t="s">
        <v>127</v>
      </c>
      <c r="O455" s="729" t="s">
        <v>46</v>
      </c>
      <c r="P455" s="880" t="s">
        <v>2499</v>
      </c>
      <c r="Q455" s="720" t="s">
        <v>2500</v>
      </c>
      <c r="R455" s="721">
        <v>622</v>
      </c>
      <c r="S455" s="786">
        <v>0</v>
      </c>
      <c r="T455" s="786">
        <f t="shared" si="13"/>
        <v>0</v>
      </c>
      <c r="U455" s="877">
        <v>2655318.56</v>
      </c>
      <c r="V455" s="786">
        <v>0</v>
      </c>
      <c r="W455" s="786">
        <v>0</v>
      </c>
      <c r="X455" s="786">
        <v>0</v>
      </c>
      <c r="AA455" s="877">
        <v>2655318.56</v>
      </c>
    </row>
    <row r="456" spans="1:27" ht="132">
      <c r="A456" s="728">
        <v>607</v>
      </c>
      <c r="B456" s="720" t="s">
        <v>716</v>
      </c>
      <c r="C456" s="699" t="s">
        <v>799</v>
      </c>
      <c r="D456" s="699" t="s">
        <v>800</v>
      </c>
      <c r="E456" s="699" t="s">
        <v>731</v>
      </c>
      <c r="F456" s="699" t="s">
        <v>801</v>
      </c>
      <c r="G456" s="699" t="s">
        <v>401</v>
      </c>
      <c r="H456" s="699" t="s">
        <v>310</v>
      </c>
      <c r="I456" s="699" t="s">
        <v>177</v>
      </c>
      <c r="J456" s="699" t="s">
        <v>403</v>
      </c>
      <c r="K456" s="828" t="s">
        <v>737</v>
      </c>
      <c r="L456" s="699" t="s">
        <v>2501</v>
      </c>
      <c r="M456" s="699" t="s">
        <v>739</v>
      </c>
      <c r="N456" s="729" t="s">
        <v>127</v>
      </c>
      <c r="O456" s="729" t="s">
        <v>46</v>
      </c>
      <c r="P456" s="880" t="s">
        <v>2502</v>
      </c>
      <c r="Q456" s="728" t="s">
        <v>2503</v>
      </c>
      <c r="R456" s="721">
        <v>622</v>
      </c>
      <c r="S456" s="786">
        <v>0</v>
      </c>
      <c r="T456" s="786">
        <f t="shared" si="13"/>
        <v>0</v>
      </c>
      <c r="U456" s="877">
        <v>621788.02</v>
      </c>
      <c r="V456" s="786">
        <v>0</v>
      </c>
      <c r="W456" s="786">
        <v>0</v>
      </c>
      <c r="X456" s="786">
        <v>0</v>
      </c>
      <c r="AA456" s="877">
        <v>621788.02</v>
      </c>
    </row>
    <row r="457" spans="1:27" ht="92.4">
      <c r="A457" s="728">
        <v>607</v>
      </c>
      <c r="B457" s="720" t="s">
        <v>716</v>
      </c>
      <c r="C457" s="699" t="s">
        <v>799</v>
      </c>
      <c r="D457" s="699" t="s">
        <v>800</v>
      </c>
      <c r="E457" s="699" t="s">
        <v>731</v>
      </c>
      <c r="F457" s="699" t="s">
        <v>801</v>
      </c>
      <c r="G457" s="699" t="s">
        <v>401</v>
      </c>
      <c r="H457" s="699" t="s">
        <v>310</v>
      </c>
      <c r="I457" s="699" t="s">
        <v>177</v>
      </c>
      <c r="J457" s="699" t="s">
        <v>403</v>
      </c>
      <c r="K457" s="828" t="s">
        <v>778</v>
      </c>
      <c r="L457" s="699" t="s">
        <v>2445</v>
      </c>
      <c r="M457" s="699" t="s">
        <v>739</v>
      </c>
      <c r="N457" s="699" t="s">
        <v>127</v>
      </c>
      <c r="O457" s="699" t="s">
        <v>46</v>
      </c>
      <c r="P457" s="699" t="s">
        <v>861</v>
      </c>
      <c r="Q457" s="699" t="s">
        <v>136</v>
      </c>
      <c r="R457" s="874" t="s">
        <v>554</v>
      </c>
      <c r="S457" s="786">
        <v>0</v>
      </c>
      <c r="T457" s="786">
        <f t="shared" si="13"/>
        <v>0</v>
      </c>
      <c r="U457" s="786">
        <v>85000</v>
      </c>
      <c r="V457" s="786">
        <v>76500</v>
      </c>
      <c r="W457" s="786">
        <v>76500</v>
      </c>
      <c r="X457" s="786">
        <v>76500</v>
      </c>
      <c r="AA457" s="786">
        <v>85000</v>
      </c>
    </row>
    <row r="458" spans="1:27" ht="92.4">
      <c r="A458" s="728">
        <v>607</v>
      </c>
      <c r="B458" s="720" t="s">
        <v>716</v>
      </c>
      <c r="C458" s="699" t="s">
        <v>799</v>
      </c>
      <c r="D458" s="699" t="s">
        <v>800</v>
      </c>
      <c r="E458" s="699" t="s">
        <v>731</v>
      </c>
      <c r="F458" s="699" t="s">
        <v>801</v>
      </c>
      <c r="G458" s="699" t="s">
        <v>401</v>
      </c>
      <c r="H458" s="699" t="s">
        <v>310</v>
      </c>
      <c r="I458" s="699" t="s">
        <v>177</v>
      </c>
      <c r="J458" s="699" t="s">
        <v>403</v>
      </c>
      <c r="K458" s="828" t="s">
        <v>778</v>
      </c>
      <c r="L458" s="699" t="s">
        <v>2445</v>
      </c>
      <c r="M458" s="699" t="s">
        <v>739</v>
      </c>
      <c r="N458" s="699" t="s">
        <v>229</v>
      </c>
      <c r="O458" s="699" t="s">
        <v>229</v>
      </c>
      <c r="P458" s="699" t="s">
        <v>861</v>
      </c>
      <c r="Q458" s="699" t="s">
        <v>136</v>
      </c>
      <c r="R458" s="874" t="s">
        <v>554</v>
      </c>
      <c r="S458" s="884">
        <v>0</v>
      </c>
      <c r="T458" s="786">
        <f t="shared" si="13"/>
        <v>0</v>
      </c>
      <c r="U458" s="786">
        <v>0</v>
      </c>
      <c r="V458" s="786">
        <v>390000</v>
      </c>
      <c r="W458" s="786">
        <v>0</v>
      </c>
      <c r="X458" s="786">
        <v>0</v>
      </c>
      <c r="AA458" s="786">
        <v>0</v>
      </c>
    </row>
    <row r="459" spans="1:27" ht="132">
      <c r="A459" s="728">
        <v>607</v>
      </c>
      <c r="B459" s="720" t="s">
        <v>716</v>
      </c>
      <c r="C459" s="699" t="s">
        <v>799</v>
      </c>
      <c r="D459" s="699" t="s">
        <v>800</v>
      </c>
      <c r="E459" s="828" t="s">
        <v>862</v>
      </c>
      <c r="F459" s="699" t="s">
        <v>863</v>
      </c>
      <c r="G459" s="699" t="s">
        <v>777</v>
      </c>
      <c r="H459" s="699" t="s">
        <v>310</v>
      </c>
      <c r="I459" s="699" t="s">
        <v>177</v>
      </c>
      <c r="J459" s="699" t="s">
        <v>403</v>
      </c>
      <c r="K459" s="828" t="s">
        <v>778</v>
      </c>
      <c r="L459" s="699" t="s">
        <v>2445</v>
      </c>
      <c r="M459" s="699" t="s">
        <v>739</v>
      </c>
      <c r="N459" s="699" t="s">
        <v>127</v>
      </c>
      <c r="O459" s="699" t="s">
        <v>46</v>
      </c>
      <c r="P459" s="699" t="s">
        <v>780</v>
      </c>
      <c r="Q459" s="699" t="s">
        <v>3406</v>
      </c>
      <c r="R459" s="874" t="s">
        <v>554</v>
      </c>
      <c r="S459" s="883">
        <v>1165541.29</v>
      </c>
      <c r="T459" s="676">
        <v>981206.17</v>
      </c>
      <c r="U459" s="786">
        <v>184335.12</v>
      </c>
      <c r="V459" s="786">
        <v>203830</v>
      </c>
      <c r="W459" s="786">
        <v>203830</v>
      </c>
      <c r="X459" s="786">
        <v>203830</v>
      </c>
      <c r="AA459" s="786">
        <v>184335.12</v>
      </c>
    </row>
    <row r="460" spans="1:27" ht="92.4">
      <c r="A460" s="728">
        <v>607</v>
      </c>
      <c r="B460" s="720" t="s">
        <v>716</v>
      </c>
      <c r="C460" s="699" t="s">
        <v>799</v>
      </c>
      <c r="D460" s="699" t="s">
        <v>800</v>
      </c>
      <c r="E460" s="699" t="s">
        <v>866</v>
      </c>
      <c r="F460" s="699" t="s">
        <v>867</v>
      </c>
      <c r="G460" s="699" t="s">
        <v>450</v>
      </c>
      <c r="H460" s="699" t="s">
        <v>868</v>
      </c>
      <c r="I460" s="699" t="s">
        <v>869</v>
      </c>
      <c r="J460" s="699" t="s">
        <v>452</v>
      </c>
      <c r="K460" s="828" t="s">
        <v>870</v>
      </c>
      <c r="L460" s="699" t="s">
        <v>871</v>
      </c>
      <c r="M460" s="699" t="s">
        <v>56</v>
      </c>
      <c r="N460" s="699" t="s">
        <v>127</v>
      </c>
      <c r="O460" s="699" t="s">
        <v>119</v>
      </c>
      <c r="P460" s="699" t="s">
        <v>872</v>
      </c>
      <c r="Q460" s="699" t="s">
        <v>158</v>
      </c>
      <c r="R460" s="874" t="s">
        <v>35</v>
      </c>
      <c r="S460" s="676">
        <v>275445</v>
      </c>
      <c r="T460" s="676">
        <v>262406.02</v>
      </c>
      <c r="U460" s="786">
        <v>265661.86</v>
      </c>
      <c r="V460" s="786">
        <v>274450</v>
      </c>
      <c r="W460" s="786">
        <v>274450</v>
      </c>
      <c r="X460" s="786">
        <v>274450</v>
      </c>
      <c r="AA460" s="786">
        <v>265661.86</v>
      </c>
    </row>
    <row r="461" spans="1:27" ht="92.4">
      <c r="A461" s="728">
        <v>607</v>
      </c>
      <c r="B461" s="720" t="s">
        <v>716</v>
      </c>
      <c r="C461" s="699" t="s">
        <v>799</v>
      </c>
      <c r="D461" s="699" t="s">
        <v>800</v>
      </c>
      <c r="E461" s="699" t="s">
        <v>866</v>
      </c>
      <c r="F461" s="699" t="s">
        <v>867</v>
      </c>
      <c r="G461" s="699" t="s">
        <v>450</v>
      </c>
      <c r="H461" s="699" t="s">
        <v>873</v>
      </c>
      <c r="I461" s="699" t="s">
        <v>869</v>
      </c>
      <c r="J461" s="699" t="s">
        <v>452</v>
      </c>
      <c r="K461" s="828" t="s">
        <v>870</v>
      </c>
      <c r="L461" s="699" t="s">
        <v>871</v>
      </c>
      <c r="M461" s="699" t="s">
        <v>56</v>
      </c>
      <c r="N461" s="699" t="s">
        <v>127</v>
      </c>
      <c r="O461" s="699" t="s">
        <v>119</v>
      </c>
      <c r="P461" s="699" t="s">
        <v>872</v>
      </c>
      <c r="Q461" s="699" t="s">
        <v>158</v>
      </c>
      <c r="R461" s="874" t="s">
        <v>36</v>
      </c>
      <c r="S461" s="676">
        <v>82885.17</v>
      </c>
      <c r="T461" s="676">
        <v>79246.64</v>
      </c>
      <c r="U461" s="786">
        <v>80212.289999999994</v>
      </c>
      <c r="V461" s="786">
        <v>82880</v>
      </c>
      <c r="W461" s="786">
        <v>82880</v>
      </c>
      <c r="X461" s="786">
        <v>82880</v>
      </c>
      <c r="AA461" s="786">
        <v>80212.289999999994</v>
      </c>
    </row>
    <row r="462" spans="1:27" ht="92.4">
      <c r="A462" s="728">
        <v>607</v>
      </c>
      <c r="B462" s="720" t="s">
        <v>716</v>
      </c>
      <c r="C462" s="699" t="s">
        <v>799</v>
      </c>
      <c r="D462" s="699" t="s">
        <v>800</v>
      </c>
      <c r="E462" s="699" t="s">
        <v>731</v>
      </c>
      <c r="F462" s="699" t="s">
        <v>198</v>
      </c>
      <c r="G462" s="699" t="s">
        <v>401</v>
      </c>
      <c r="H462" s="699" t="s">
        <v>310</v>
      </c>
      <c r="I462" s="699" t="s">
        <v>177</v>
      </c>
      <c r="J462" s="699" t="s">
        <v>403</v>
      </c>
      <c r="K462" s="828" t="s">
        <v>874</v>
      </c>
      <c r="L462" s="699" t="s">
        <v>875</v>
      </c>
      <c r="M462" s="699" t="s">
        <v>876</v>
      </c>
      <c r="N462" s="699" t="s">
        <v>127</v>
      </c>
      <c r="O462" s="699" t="s">
        <v>119</v>
      </c>
      <c r="P462" s="699" t="s">
        <v>872</v>
      </c>
      <c r="Q462" s="699" t="s">
        <v>158</v>
      </c>
      <c r="R462" s="874" t="s">
        <v>39</v>
      </c>
      <c r="S462" s="676">
        <v>951570</v>
      </c>
      <c r="T462" s="676">
        <v>951569.87</v>
      </c>
      <c r="U462" s="786">
        <v>1033790</v>
      </c>
      <c r="V462" s="786">
        <v>941810</v>
      </c>
      <c r="W462" s="786">
        <v>941810</v>
      </c>
      <c r="X462" s="786">
        <v>941810</v>
      </c>
      <c r="AA462" s="786">
        <v>1033790</v>
      </c>
    </row>
    <row r="463" spans="1:27" ht="92.4">
      <c r="A463" s="728">
        <v>607</v>
      </c>
      <c r="B463" s="720" t="s">
        <v>716</v>
      </c>
      <c r="C463" s="699" t="s">
        <v>799</v>
      </c>
      <c r="D463" s="699" t="s">
        <v>800</v>
      </c>
      <c r="E463" s="699" t="s">
        <v>731</v>
      </c>
      <c r="F463" s="699" t="s">
        <v>198</v>
      </c>
      <c r="G463" s="699" t="s">
        <v>401</v>
      </c>
      <c r="H463" s="699" t="s">
        <v>310</v>
      </c>
      <c r="I463" s="699" t="s">
        <v>177</v>
      </c>
      <c r="J463" s="699" t="s">
        <v>403</v>
      </c>
      <c r="K463" s="828" t="s">
        <v>874</v>
      </c>
      <c r="L463" s="699" t="s">
        <v>875</v>
      </c>
      <c r="M463" s="699" t="s">
        <v>876</v>
      </c>
      <c r="N463" s="699" t="s">
        <v>127</v>
      </c>
      <c r="O463" s="699" t="s">
        <v>119</v>
      </c>
      <c r="P463" s="699" t="s">
        <v>872</v>
      </c>
      <c r="Q463" s="699" t="s">
        <v>158</v>
      </c>
      <c r="R463" s="874" t="s">
        <v>40</v>
      </c>
      <c r="S463" s="676">
        <v>145900</v>
      </c>
      <c r="T463" s="786">
        <v>145900</v>
      </c>
      <c r="U463" s="786">
        <v>177046.92</v>
      </c>
      <c r="V463" s="786">
        <v>174200</v>
      </c>
      <c r="W463" s="786">
        <v>174200</v>
      </c>
      <c r="X463" s="786">
        <v>174200</v>
      </c>
      <c r="AA463" s="786">
        <v>177046.92</v>
      </c>
    </row>
    <row r="464" spans="1:27" ht="92.4">
      <c r="A464" s="728">
        <v>607</v>
      </c>
      <c r="B464" s="720" t="s">
        <v>716</v>
      </c>
      <c r="C464" s="699" t="s">
        <v>799</v>
      </c>
      <c r="D464" s="699" t="s">
        <v>800</v>
      </c>
      <c r="E464" s="699" t="s">
        <v>731</v>
      </c>
      <c r="F464" s="699" t="s">
        <v>198</v>
      </c>
      <c r="G464" s="699" t="s">
        <v>401</v>
      </c>
      <c r="H464" s="699" t="s">
        <v>310</v>
      </c>
      <c r="I464" s="699" t="s">
        <v>177</v>
      </c>
      <c r="J464" s="699" t="s">
        <v>403</v>
      </c>
      <c r="K464" s="828" t="s">
        <v>874</v>
      </c>
      <c r="L464" s="699" t="s">
        <v>875</v>
      </c>
      <c r="M464" s="699" t="s">
        <v>876</v>
      </c>
      <c r="N464" s="699" t="s">
        <v>127</v>
      </c>
      <c r="O464" s="699" t="s">
        <v>119</v>
      </c>
      <c r="P464" s="699" t="s">
        <v>872</v>
      </c>
      <c r="Q464" s="699" t="s">
        <v>158</v>
      </c>
      <c r="R464" s="874" t="s">
        <v>41</v>
      </c>
      <c r="S464" s="676">
        <v>6800</v>
      </c>
      <c r="T464" s="786">
        <v>6800</v>
      </c>
      <c r="U464" s="786">
        <v>2653.08</v>
      </c>
      <c r="V464" s="786">
        <v>5500</v>
      </c>
      <c r="W464" s="786">
        <v>5500</v>
      </c>
      <c r="X464" s="786">
        <v>5500</v>
      </c>
      <c r="AA464" s="786">
        <v>2653.08</v>
      </c>
    </row>
    <row r="465" spans="1:27" ht="92.4">
      <c r="A465" s="728">
        <v>607</v>
      </c>
      <c r="B465" s="720" t="s">
        <v>716</v>
      </c>
      <c r="C465" s="699" t="s">
        <v>799</v>
      </c>
      <c r="D465" s="699" t="s">
        <v>800</v>
      </c>
      <c r="E465" s="699" t="s">
        <v>731</v>
      </c>
      <c r="F465" s="699" t="s">
        <v>198</v>
      </c>
      <c r="G465" s="699" t="s">
        <v>401</v>
      </c>
      <c r="H465" s="699" t="s">
        <v>310</v>
      </c>
      <c r="I465" s="699" t="s">
        <v>177</v>
      </c>
      <c r="J465" s="699" t="s">
        <v>403</v>
      </c>
      <c r="K465" s="828" t="s">
        <v>874</v>
      </c>
      <c r="L465" s="699" t="s">
        <v>875</v>
      </c>
      <c r="M465" s="699" t="s">
        <v>876</v>
      </c>
      <c r="N465" s="699" t="s">
        <v>127</v>
      </c>
      <c r="O465" s="699" t="s">
        <v>119</v>
      </c>
      <c r="P465" s="699" t="s">
        <v>872</v>
      </c>
      <c r="Q465" s="699" t="s">
        <v>158</v>
      </c>
      <c r="R465" s="874" t="s">
        <v>43</v>
      </c>
      <c r="S465" s="676">
        <v>0</v>
      </c>
      <c r="T465" s="786">
        <f>S465</f>
        <v>0</v>
      </c>
      <c r="U465" s="786">
        <v>1500</v>
      </c>
      <c r="V465" s="786">
        <v>1500</v>
      </c>
      <c r="W465" s="786">
        <v>1500</v>
      </c>
      <c r="X465" s="786">
        <v>1500</v>
      </c>
      <c r="AA465" s="786">
        <v>1500</v>
      </c>
    </row>
    <row r="466" spans="1:27" ht="158.4">
      <c r="A466" s="728">
        <v>607</v>
      </c>
      <c r="B466" s="720" t="s">
        <v>716</v>
      </c>
      <c r="C466" s="699" t="s">
        <v>799</v>
      </c>
      <c r="D466" s="699" t="s">
        <v>800</v>
      </c>
      <c r="E466" s="699" t="s">
        <v>877</v>
      </c>
      <c r="F466" s="699" t="s">
        <v>878</v>
      </c>
      <c r="G466" s="699" t="s">
        <v>879</v>
      </c>
      <c r="H466" s="828" t="s">
        <v>2504</v>
      </c>
      <c r="I466" s="699" t="s">
        <v>881</v>
      </c>
      <c r="J466" s="699" t="s">
        <v>882</v>
      </c>
      <c r="K466" s="828" t="s">
        <v>2505</v>
      </c>
      <c r="L466" s="699" t="s">
        <v>884</v>
      </c>
      <c r="M466" s="699" t="s">
        <v>885</v>
      </c>
      <c r="N466" s="699" t="s">
        <v>127</v>
      </c>
      <c r="O466" s="699" t="s">
        <v>119</v>
      </c>
      <c r="P466" s="699" t="s">
        <v>886</v>
      </c>
      <c r="Q466" s="699" t="s">
        <v>87</v>
      </c>
      <c r="R466" s="874" t="s">
        <v>37</v>
      </c>
      <c r="S466" s="676">
        <v>8904000.0500000007</v>
      </c>
      <c r="T466" s="786">
        <v>8904000.0500000007</v>
      </c>
      <c r="U466" s="786">
        <v>9244041.3800000008</v>
      </c>
      <c r="V466" s="786">
        <v>9193640</v>
      </c>
      <c r="W466" s="786">
        <v>9193640</v>
      </c>
      <c r="X466" s="786">
        <v>9193640</v>
      </c>
      <c r="AA466" s="786">
        <v>9244041.3800000008</v>
      </c>
    </row>
    <row r="467" spans="1:27" ht="158.4">
      <c r="A467" s="728">
        <v>607</v>
      </c>
      <c r="B467" s="720" t="s">
        <v>716</v>
      </c>
      <c r="C467" s="699" t="s">
        <v>799</v>
      </c>
      <c r="D467" s="699" t="s">
        <v>800</v>
      </c>
      <c r="E467" s="699" t="s">
        <v>877</v>
      </c>
      <c r="F467" s="699" t="s">
        <v>878</v>
      </c>
      <c r="G467" s="699" t="s">
        <v>879</v>
      </c>
      <c r="H467" s="828" t="s">
        <v>2504</v>
      </c>
      <c r="I467" s="699" t="s">
        <v>881</v>
      </c>
      <c r="J467" s="699" t="s">
        <v>882</v>
      </c>
      <c r="K467" s="828" t="s">
        <v>2505</v>
      </c>
      <c r="L467" s="699" t="s">
        <v>884</v>
      </c>
      <c r="M467" s="699" t="s">
        <v>885</v>
      </c>
      <c r="N467" s="699" t="s">
        <v>127</v>
      </c>
      <c r="O467" s="699" t="s">
        <v>119</v>
      </c>
      <c r="P467" s="699" t="s">
        <v>886</v>
      </c>
      <c r="Q467" s="699" t="s">
        <v>87</v>
      </c>
      <c r="R467" s="874" t="s">
        <v>36</v>
      </c>
      <c r="S467" s="676">
        <v>2678504.79</v>
      </c>
      <c r="T467" s="786">
        <v>2678504.79</v>
      </c>
      <c r="U467" s="786">
        <v>2726078.62</v>
      </c>
      <c r="V467" s="786">
        <v>2776480</v>
      </c>
      <c r="W467" s="786">
        <v>2776480</v>
      </c>
      <c r="X467" s="786">
        <v>2776480</v>
      </c>
      <c r="AA467" s="786">
        <v>2726078.62</v>
      </c>
    </row>
    <row r="468" spans="1:27" ht="92.4">
      <c r="A468" s="728">
        <v>607</v>
      </c>
      <c r="B468" s="720" t="s">
        <v>716</v>
      </c>
      <c r="C468" s="699" t="s">
        <v>799</v>
      </c>
      <c r="D468" s="699" t="s">
        <v>800</v>
      </c>
      <c r="E468" s="699" t="s">
        <v>731</v>
      </c>
      <c r="F468" s="699" t="s">
        <v>801</v>
      </c>
      <c r="G468" s="699" t="s">
        <v>401</v>
      </c>
      <c r="H468" s="699" t="s">
        <v>310</v>
      </c>
      <c r="I468" s="699" t="s">
        <v>177</v>
      </c>
      <c r="J468" s="699" t="s">
        <v>403</v>
      </c>
      <c r="K468" s="699" t="s">
        <v>888</v>
      </c>
      <c r="L468" s="699" t="s">
        <v>2506</v>
      </c>
      <c r="M468" s="699" t="s">
        <v>739</v>
      </c>
      <c r="N468" s="699" t="s">
        <v>127</v>
      </c>
      <c r="O468" s="699" t="s">
        <v>119</v>
      </c>
      <c r="P468" s="699" t="s">
        <v>890</v>
      </c>
      <c r="Q468" s="699" t="s">
        <v>891</v>
      </c>
      <c r="R468" s="874" t="s">
        <v>39</v>
      </c>
      <c r="S468" s="676">
        <v>60000</v>
      </c>
      <c r="T468" s="786">
        <v>60000</v>
      </c>
      <c r="U468" s="786">
        <v>70000</v>
      </c>
      <c r="V468" s="786">
        <v>160000</v>
      </c>
      <c r="W468" s="786">
        <v>160000</v>
      </c>
      <c r="X468" s="786">
        <v>160000</v>
      </c>
      <c r="AA468" s="786">
        <v>70000</v>
      </c>
    </row>
    <row r="469" spans="1:27" ht="92.4">
      <c r="A469" s="1127">
        <v>607</v>
      </c>
      <c r="B469" s="720" t="s">
        <v>716</v>
      </c>
      <c r="C469" s="699" t="s">
        <v>799</v>
      </c>
      <c r="D469" s="699" t="s">
        <v>800</v>
      </c>
      <c r="E469" s="699" t="s">
        <v>731</v>
      </c>
      <c r="F469" s="699" t="s">
        <v>801</v>
      </c>
      <c r="G469" s="699" t="s">
        <v>401</v>
      </c>
      <c r="H469" s="699" t="s">
        <v>310</v>
      </c>
      <c r="I469" s="699" t="s">
        <v>177</v>
      </c>
      <c r="J469" s="699" t="s">
        <v>403</v>
      </c>
      <c r="K469" s="699" t="s">
        <v>737</v>
      </c>
      <c r="L469" s="699" t="s">
        <v>2491</v>
      </c>
      <c r="M469" s="699" t="s">
        <v>739</v>
      </c>
      <c r="N469" s="699" t="s">
        <v>127</v>
      </c>
      <c r="O469" s="699" t="s">
        <v>46</v>
      </c>
      <c r="P469" s="699" t="s">
        <v>3307</v>
      </c>
      <c r="Q469" s="699" t="s">
        <v>3542</v>
      </c>
      <c r="R469" s="874">
        <v>612</v>
      </c>
      <c r="S469" s="676">
        <v>0</v>
      </c>
      <c r="T469" s="786">
        <v>0</v>
      </c>
      <c r="U469" s="786">
        <v>71800</v>
      </c>
      <c r="V469" s="786">
        <v>0</v>
      </c>
      <c r="W469" s="786">
        <v>0</v>
      </c>
      <c r="X469" s="786">
        <v>0</v>
      </c>
      <c r="AA469" s="786">
        <v>71800</v>
      </c>
    </row>
    <row r="470" spans="1:27" ht="92.4">
      <c r="A470" s="1127">
        <v>607</v>
      </c>
      <c r="B470" s="720" t="s">
        <v>716</v>
      </c>
      <c r="C470" s="699" t="s">
        <v>799</v>
      </c>
      <c r="D470" s="699" t="s">
        <v>800</v>
      </c>
      <c r="E470" s="699" t="s">
        <v>731</v>
      </c>
      <c r="F470" s="699" t="s">
        <v>801</v>
      </c>
      <c r="G470" s="699" t="s">
        <v>401</v>
      </c>
      <c r="H470" s="699" t="s">
        <v>310</v>
      </c>
      <c r="I470" s="699" t="s">
        <v>177</v>
      </c>
      <c r="J470" s="699" t="s">
        <v>403</v>
      </c>
      <c r="K470" s="699" t="s">
        <v>888</v>
      </c>
      <c r="L470" s="699" t="s">
        <v>2506</v>
      </c>
      <c r="M470" s="699" t="s">
        <v>739</v>
      </c>
      <c r="N470" s="699" t="s">
        <v>127</v>
      </c>
      <c r="O470" s="699" t="s">
        <v>119</v>
      </c>
      <c r="P470" s="699" t="s">
        <v>890</v>
      </c>
      <c r="Q470" s="699" t="s">
        <v>891</v>
      </c>
      <c r="R470" s="874" t="s">
        <v>911</v>
      </c>
      <c r="S470" s="676">
        <v>0</v>
      </c>
      <c r="T470" s="786">
        <v>0</v>
      </c>
      <c r="U470" s="786">
        <v>90000</v>
      </c>
      <c r="V470" s="786"/>
      <c r="W470" s="786"/>
      <c r="X470" s="786"/>
      <c r="AA470" s="786">
        <v>90000</v>
      </c>
    </row>
    <row r="471" spans="1:27" ht="92.4">
      <c r="A471" s="728">
        <v>607</v>
      </c>
      <c r="B471" s="720" t="s">
        <v>716</v>
      </c>
      <c r="C471" s="699" t="s">
        <v>892</v>
      </c>
      <c r="D471" s="828" t="s">
        <v>2507</v>
      </c>
      <c r="E471" s="699" t="s">
        <v>731</v>
      </c>
      <c r="F471" s="699" t="s">
        <v>894</v>
      </c>
      <c r="G471" s="699" t="s">
        <v>401</v>
      </c>
      <c r="H471" s="699" t="s">
        <v>310</v>
      </c>
      <c r="I471" s="699" t="s">
        <v>177</v>
      </c>
      <c r="J471" s="699" t="s">
        <v>403</v>
      </c>
      <c r="K471" s="699" t="s">
        <v>888</v>
      </c>
      <c r="L471" s="699" t="s">
        <v>2508</v>
      </c>
      <c r="M471" s="699" t="s">
        <v>739</v>
      </c>
      <c r="N471" s="699" t="s">
        <v>229</v>
      </c>
      <c r="O471" s="699" t="s">
        <v>229</v>
      </c>
      <c r="P471" s="699" t="s">
        <v>896</v>
      </c>
      <c r="Q471" s="699" t="s">
        <v>897</v>
      </c>
      <c r="R471" s="874" t="s">
        <v>39</v>
      </c>
      <c r="S471" s="676">
        <v>67027.11</v>
      </c>
      <c r="T471" s="786">
        <f>S471</f>
        <v>67027.11</v>
      </c>
      <c r="U471" s="786">
        <v>212500</v>
      </c>
      <c r="V471" s="786">
        <v>187500</v>
      </c>
      <c r="W471" s="786">
        <v>187500</v>
      </c>
      <c r="X471" s="786">
        <v>187500</v>
      </c>
      <c r="AA471" s="786">
        <v>212500</v>
      </c>
    </row>
    <row r="472" spans="1:27" ht="92.4">
      <c r="A472" s="728">
        <v>607</v>
      </c>
      <c r="B472" s="720" t="s">
        <v>716</v>
      </c>
      <c r="C472" s="699" t="s">
        <v>898</v>
      </c>
      <c r="D472" s="699" t="s">
        <v>899</v>
      </c>
      <c r="E472" s="699" t="s">
        <v>731</v>
      </c>
      <c r="F472" s="699" t="s">
        <v>287</v>
      </c>
      <c r="G472" s="699" t="s">
        <v>401</v>
      </c>
      <c r="H472" s="699" t="s">
        <v>900</v>
      </c>
      <c r="I472" s="699" t="s">
        <v>901</v>
      </c>
      <c r="J472" s="699" t="s">
        <v>902</v>
      </c>
      <c r="K472" s="699" t="s">
        <v>888</v>
      </c>
      <c r="L472" s="699" t="s">
        <v>2509</v>
      </c>
      <c r="M472" s="699" t="s">
        <v>739</v>
      </c>
      <c r="N472" s="699" t="s">
        <v>229</v>
      </c>
      <c r="O472" s="699" t="s">
        <v>229</v>
      </c>
      <c r="P472" s="699" t="s">
        <v>904</v>
      </c>
      <c r="Q472" s="699" t="s">
        <v>905</v>
      </c>
      <c r="R472" s="874" t="s">
        <v>554</v>
      </c>
      <c r="S472" s="676">
        <v>949000</v>
      </c>
      <c r="T472" s="786">
        <f>S472</f>
        <v>949000</v>
      </c>
      <c r="U472" s="786">
        <v>0</v>
      </c>
      <c r="V472" s="786">
        <v>0</v>
      </c>
      <c r="W472" s="786">
        <v>0</v>
      </c>
      <c r="X472" s="786">
        <v>0</v>
      </c>
      <c r="AA472" s="786">
        <v>0</v>
      </c>
    </row>
    <row r="473" spans="1:27" ht="92.4">
      <c r="A473" s="728">
        <v>607</v>
      </c>
      <c r="B473" s="720" t="s">
        <v>716</v>
      </c>
      <c r="C473" s="699" t="s">
        <v>898</v>
      </c>
      <c r="D473" s="699" t="s">
        <v>899</v>
      </c>
      <c r="E473" s="699" t="s">
        <v>731</v>
      </c>
      <c r="F473" s="699" t="s">
        <v>287</v>
      </c>
      <c r="G473" s="699" t="s">
        <v>401</v>
      </c>
      <c r="H473" s="699" t="s">
        <v>900</v>
      </c>
      <c r="I473" s="699" t="s">
        <v>901</v>
      </c>
      <c r="J473" s="699" t="s">
        <v>902</v>
      </c>
      <c r="K473" s="699" t="s">
        <v>888</v>
      </c>
      <c r="L473" s="699" t="s">
        <v>2509</v>
      </c>
      <c r="M473" s="699" t="s">
        <v>739</v>
      </c>
      <c r="N473" s="699" t="s">
        <v>229</v>
      </c>
      <c r="O473" s="699" t="s">
        <v>229</v>
      </c>
      <c r="P473" s="699" t="s">
        <v>904</v>
      </c>
      <c r="Q473" s="699" t="s">
        <v>905</v>
      </c>
      <c r="R473" s="874" t="s">
        <v>531</v>
      </c>
      <c r="S473" s="786">
        <v>0</v>
      </c>
      <c r="T473" s="786">
        <v>0</v>
      </c>
      <c r="U473" s="786">
        <v>779000</v>
      </c>
      <c r="V473" s="786">
        <v>779000</v>
      </c>
      <c r="W473" s="786">
        <v>779000</v>
      </c>
      <c r="X473" s="786">
        <v>779000</v>
      </c>
      <c r="AA473" s="786">
        <v>779000</v>
      </c>
    </row>
    <row r="474" spans="1:27" ht="92.4">
      <c r="A474" s="728">
        <v>607</v>
      </c>
      <c r="B474" s="720" t="s">
        <v>716</v>
      </c>
      <c r="C474" s="699" t="s">
        <v>898</v>
      </c>
      <c r="D474" s="699" t="s">
        <v>899</v>
      </c>
      <c r="E474" s="699" t="s">
        <v>731</v>
      </c>
      <c r="F474" s="699" t="s">
        <v>287</v>
      </c>
      <c r="G474" s="699" t="s">
        <v>401</v>
      </c>
      <c r="H474" s="699" t="s">
        <v>900</v>
      </c>
      <c r="I474" s="699" t="s">
        <v>901</v>
      </c>
      <c r="J474" s="699" t="s">
        <v>902</v>
      </c>
      <c r="K474" s="699" t="s">
        <v>888</v>
      </c>
      <c r="L474" s="699" t="s">
        <v>2509</v>
      </c>
      <c r="M474" s="699" t="s">
        <v>739</v>
      </c>
      <c r="N474" s="699" t="s">
        <v>229</v>
      </c>
      <c r="O474" s="699" t="s">
        <v>229</v>
      </c>
      <c r="P474" s="699" t="s">
        <v>906</v>
      </c>
      <c r="Q474" s="699" t="s">
        <v>905</v>
      </c>
      <c r="R474" s="874" t="s">
        <v>39</v>
      </c>
      <c r="S474" s="676">
        <v>337500</v>
      </c>
      <c r="T474" s="786">
        <f>S474</f>
        <v>337500</v>
      </c>
      <c r="U474" s="786">
        <v>0</v>
      </c>
      <c r="V474" s="786">
        <v>0</v>
      </c>
      <c r="W474" s="786">
        <v>0</v>
      </c>
      <c r="X474" s="786">
        <v>0</v>
      </c>
      <c r="AA474" s="786">
        <v>0</v>
      </c>
    </row>
    <row r="475" spans="1:27" ht="92.4">
      <c r="A475" s="728">
        <v>607</v>
      </c>
      <c r="B475" s="720" t="s">
        <v>716</v>
      </c>
      <c r="C475" s="699" t="s">
        <v>898</v>
      </c>
      <c r="D475" s="699" t="s">
        <v>899</v>
      </c>
      <c r="E475" s="699" t="s">
        <v>731</v>
      </c>
      <c r="F475" s="699" t="s">
        <v>287</v>
      </c>
      <c r="G475" s="699" t="s">
        <v>401</v>
      </c>
      <c r="H475" s="699" t="s">
        <v>900</v>
      </c>
      <c r="I475" s="699" t="s">
        <v>901</v>
      </c>
      <c r="J475" s="699" t="s">
        <v>902</v>
      </c>
      <c r="K475" s="699" t="s">
        <v>888</v>
      </c>
      <c r="L475" s="699" t="s">
        <v>2509</v>
      </c>
      <c r="M475" s="699" t="s">
        <v>739</v>
      </c>
      <c r="N475" s="699" t="s">
        <v>229</v>
      </c>
      <c r="O475" s="699" t="s">
        <v>229</v>
      </c>
      <c r="P475" s="699" t="s">
        <v>907</v>
      </c>
      <c r="Q475" s="699" t="s">
        <v>905</v>
      </c>
      <c r="R475" s="874" t="s">
        <v>554</v>
      </c>
      <c r="S475" s="676">
        <v>1435000</v>
      </c>
      <c r="T475" s="786">
        <f>S475</f>
        <v>1435000</v>
      </c>
      <c r="U475" s="786">
        <v>0</v>
      </c>
      <c r="V475" s="786">
        <v>0</v>
      </c>
      <c r="W475" s="786">
        <v>0</v>
      </c>
      <c r="X475" s="786">
        <v>0</v>
      </c>
      <c r="AA475" s="786">
        <v>0</v>
      </c>
    </row>
    <row r="476" spans="1:27" ht="92.4">
      <c r="A476" s="728">
        <v>607</v>
      </c>
      <c r="B476" s="720" t="s">
        <v>716</v>
      </c>
      <c r="C476" s="699" t="s">
        <v>898</v>
      </c>
      <c r="D476" s="699" t="s">
        <v>899</v>
      </c>
      <c r="E476" s="699" t="s">
        <v>731</v>
      </c>
      <c r="F476" s="699" t="s">
        <v>287</v>
      </c>
      <c r="G476" s="699" t="s">
        <v>401</v>
      </c>
      <c r="H476" s="699" t="s">
        <v>900</v>
      </c>
      <c r="I476" s="699" t="s">
        <v>901</v>
      </c>
      <c r="J476" s="699" t="s">
        <v>902</v>
      </c>
      <c r="K476" s="699" t="s">
        <v>888</v>
      </c>
      <c r="L476" s="699" t="s">
        <v>2509</v>
      </c>
      <c r="M476" s="699" t="s">
        <v>739</v>
      </c>
      <c r="N476" s="699" t="s">
        <v>229</v>
      </c>
      <c r="O476" s="699" t="s">
        <v>229</v>
      </c>
      <c r="P476" s="699" t="s">
        <v>907</v>
      </c>
      <c r="Q476" s="699" t="s">
        <v>905</v>
      </c>
      <c r="R476" s="874" t="s">
        <v>531</v>
      </c>
      <c r="S476" s="786">
        <v>0</v>
      </c>
      <c r="T476" s="786">
        <v>0</v>
      </c>
      <c r="U476" s="786">
        <v>1130000</v>
      </c>
      <c r="V476" s="786">
        <v>1130000</v>
      </c>
      <c r="W476" s="786">
        <v>1130000</v>
      </c>
      <c r="X476" s="786">
        <v>1130000</v>
      </c>
      <c r="AA476" s="786">
        <v>1130000</v>
      </c>
    </row>
    <row r="477" spans="1:27" ht="92.4">
      <c r="A477" s="728">
        <v>607</v>
      </c>
      <c r="B477" s="720" t="s">
        <v>716</v>
      </c>
      <c r="C477" s="699" t="s">
        <v>898</v>
      </c>
      <c r="D477" s="699" t="s">
        <v>899</v>
      </c>
      <c r="E477" s="699" t="s">
        <v>731</v>
      </c>
      <c r="F477" s="699" t="s">
        <v>287</v>
      </c>
      <c r="G477" s="699" t="s">
        <v>401</v>
      </c>
      <c r="H477" s="699" t="s">
        <v>900</v>
      </c>
      <c r="I477" s="699" t="s">
        <v>901</v>
      </c>
      <c r="J477" s="699" t="s">
        <v>902</v>
      </c>
      <c r="K477" s="699" t="s">
        <v>888</v>
      </c>
      <c r="L477" s="699" t="s">
        <v>2509</v>
      </c>
      <c r="M477" s="699" t="s">
        <v>739</v>
      </c>
      <c r="N477" s="699" t="s">
        <v>229</v>
      </c>
      <c r="O477" s="699" t="s">
        <v>229</v>
      </c>
      <c r="P477" s="699" t="s">
        <v>907</v>
      </c>
      <c r="Q477" s="699" t="s">
        <v>905</v>
      </c>
      <c r="R477" s="874" t="s">
        <v>39</v>
      </c>
      <c r="S477" s="676">
        <v>49500</v>
      </c>
      <c r="T477" s="676">
        <v>49450</v>
      </c>
      <c r="U477" s="786">
        <v>546500</v>
      </c>
      <c r="V477" s="786">
        <v>549500</v>
      </c>
      <c r="W477" s="786">
        <v>549500</v>
      </c>
      <c r="X477" s="786">
        <v>549500</v>
      </c>
      <c r="AA477" s="786">
        <v>546500</v>
      </c>
    </row>
    <row r="478" spans="1:27" ht="92.4">
      <c r="A478" s="728">
        <v>607</v>
      </c>
      <c r="B478" s="720" t="s">
        <v>716</v>
      </c>
      <c r="C478" s="699" t="s">
        <v>898</v>
      </c>
      <c r="D478" s="699" t="s">
        <v>899</v>
      </c>
      <c r="E478" s="699" t="s">
        <v>731</v>
      </c>
      <c r="F478" s="699" t="s">
        <v>287</v>
      </c>
      <c r="G478" s="699" t="s">
        <v>401</v>
      </c>
      <c r="H478" s="699" t="s">
        <v>900</v>
      </c>
      <c r="I478" s="699" t="s">
        <v>901</v>
      </c>
      <c r="J478" s="699" t="s">
        <v>902</v>
      </c>
      <c r="K478" s="828" t="s">
        <v>908</v>
      </c>
      <c r="L478" s="699" t="s">
        <v>2509</v>
      </c>
      <c r="M478" s="699" t="s">
        <v>909</v>
      </c>
      <c r="N478" s="699" t="s">
        <v>229</v>
      </c>
      <c r="O478" s="699" t="s">
        <v>229</v>
      </c>
      <c r="P478" s="699" t="s">
        <v>907</v>
      </c>
      <c r="Q478" s="699" t="s">
        <v>905</v>
      </c>
      <c r="R478" s="874" t="s">
        <v>910</v>
      </c>
      <c r="S478" s="676">
        <v>600500</v>
      </c>
      <c r="T478" s="676">
        <v>600350</v>
      </c>
      <c r="U478" s="877">
        <v>1595125</v>
      </c>
      <c r="V478" s="786">
        <v>2835000</v>
      </c>
      <c r="W478" s="786">
        <v>2835000</v>
      </c>
      <c r="X478" s="786">
        <v>2835000</v>
      </c>
      <c r="AA478" s="877">
        <v>1595125</v>
      </c>
    </row>
    <row r="479" spans="1:27" ht="92.4">
      <c r="A479" s="728">
        <v>607</v>
      </c>
      <c r="B479" s="720" t="s">
        <v>716</v>
      </c>
      <c r="C479" s="699" t="s">
        <v>898</v>
      </c>
      <c r="D479" s="699" t="s">
        <v>899</v>
      </c>
      <c r="E479" s="699" t="s">
        <v>731</v>
      </c>
      <c r="F479" s="699" t="s">
        <v>287</v>
      </c>
      <c r="G479" s="699" t="s">
        <v>401</v>
      </c>
      <c r="H479" s="699" t="s">
        <v>900</v>
      </c>
      <c r="I479" s="699" t="s">
        <v>901</v>
      </c>
      <c r="J479" s="699" t="s">
        <v>902</v>
      </c>
      <c r="K479" s="699" t="s">
        <v>888</v>
      </c>
      <c r="L479" s="699" t="s">
        <v>2509</v>
      </c>
      <c r="M479" s="699" t="s">
        <v>739</v>
      </c>
      <c r="N479" s="699" t="s">
        <v>229</v>
      </c>
      <c r="O479" s="699" t="s">
        <v>229</v>
      </c>
      <c r="P479" s="699" t="s">
        <v>907</v>
      </c>
      <c r="Q479" s="699" t="s">
        <v>905</v>
      </c>
      <c r="R479" s="874" t="s">
        <v>911</v>
      </c>
      <c r="S479" s="676">
        <v>60000</v>
      </c>
      <c r="T479" s="786">
        <f>S479</f>
        <v>60000</v>
      </c>
      <c r="U479" s="877">
        <v>250000</v>
      </c>
      <c r="V479" s="786">
        <v>250000</v>
      </c>
      <c r="W479" s="786">
        <v>250000</v>
      </c>
      <c r="X479" s="786">
        <v>250000</v>
      </c>
      <c r="AA479" s="877">
        <v>250000</v>
      </c>
    </row>
    <row r="480" spans="1:27" ht="92.4">
      <c r="A480" s="728">
        <v>607</v>
      </c>
      <c r="B480" s="720" t="s">
        <v>716</v>
      </c>
      <c r="C480" s="699" t="s">
        <v>898</v>
      </c>
      <c r="D480" s="699" t="s">
        <v>899</v>
      </c>
      <c r="E480" s="699" t="s">
        <v>731</v>
      </c>
      <c r="F480" s="699" t="s">
        <v>287</v>
      </c>
      <c r="G480" s="699" t="s">
        <v>401</v>
      </c>
      <c r="H480" s="699" t="s">
        <v>900</v>
      </c>
      <c r="I480" s="699" t="s">
        <v>901</v>
      </c>
      <c r="J480" s="699" t="s">
        <v>902</v>
      </c>
      <c r="K480" s="828" t="s">
        <v>888</v>
      </c>
      <c r="L480" s="699" t="s">
        <v>2509</v>
      </c>
      <c r="M480" s="699" t="s">
        <v>739</v>
      </c>
      <c r="N480" s="699" t="s">
        <v>229</v>
      </c>
      <c r="O480" s="699" t="s">
        <v>229</v>
      </c>
      <c r="P480" s="699" t="s">
        <v>912</v>
      </c>
      <c r="Q480" s="699" t="s">
        <v>905</v>
      </c>
      <c r="R480" s="874" t="s">
        <v>554</v>
      </c>
      <c r="S480" s="676">
        <v>260000</v>
      </c>
      <c r="T480" s="786">
        <f>S480</f>
        <v>260000</v>
      </c>
      <c r="U480" s="786">
        <v>0</v>
      </c>
      <c r="V480" s="786">
        <v>0</v>
      </c>
      <c r="W480" s="786">
        <v>0</v>
      </c>
      <c r="X480" s="786">
        <v>0</v>
      </c>
      <c r="AA480" s="786">
        <v>0</v>
      </c>
    </row>
    <row r="481" spans="1:27" ht="92.4">
      <c r="A481" s="728">
        <v>607</v>
      </c>
      <c r="B481" s="720" t="s">
        <v>716</v>
      </c>
      <c r="C481" s="699" t="s">
        <v>898</v>
      </c>
      <c r="D481" s="699" t="s">
        <v>899</v>
      </c>
      <c r="E481" s="699" t="s">
        <v>731</v>
      </c>
      <c r="F481" s="699" t="s">
        <v>287</v>
      </c>
      <c r="G481" s="699" t="s">
        <v>401</v>
      </c>
      <c r="H481" s="699" t="s">
        <v>900</v>
      </c>
      <c r="I481" s="699" t="s">
        <v>901</v>
      </c>
      <c r="J481" s="699" t="s">
        <v>902</v>
      </c>
      <c r="K481" s="828" t="s">
        <v>888</v>
      </c>
      <c r="L481" s="699" t="s">
        <v>2509</v>
      </c>
      <c r="M481" s="699" t="s">
        <v>739</v>
      </c>
      <c r="N481" s="699" t="s">
        <v>229</v>
      </c>
      <c r="O481" s="699" t="s">
        <v>229</v>
      </c>
      <c r="P481" s="699" t="s">
        <v>912</v>
      </c>
      <c r="Q481" s="699" t="s">
        <v>905</v>
      </c>
      <c r="R481" s="874" t="s">
        <v>531</v>
      </c>
      <c r="S481" s="786">
        <v>0</v>
      </c>
      <c r="T481" s="786">
        <v>0</v>
      </c>
      <c r="U481" s="786">
        <v>180000</v>
      </c>
      <c r="V481" s="786">
        <v>180000</v>
      </c>
      <c r="W481" s="786">
        <v>180000</v>
      </c>
      <c r="X481" s="786">
        <v>180000</v>
      </c>
      <c r="AA481" s="786">
        <v>180000</v>
      </c>
    </row>
    <row r="482" spans="1:27" ht="92.4">
      <c r="A482" s="728">
        <v>607</v>
      </c>
      <c r="B482" s="720" t="s">
        <v>716</v>
      </c>
      <c r="C482" s="699" t="s">
        <v>898</v>
      </c>
      <c r="D482" s="699" t="s">
        <v>899</v>
      </c>
      <c r="E482" s="699" t="s">
        <v>731</v>
      </c>
      <c r="F482" s="699" t="s">
        <v>287</v>
      </c>
      <c r="G482" s="699" t="s">
        <v>401</v>
      </c>
      <c r="H482" s="699" t="s">
        <v>900</v>
      </c>
      <c r="I482" s="699" t="s">
        <v>901</v>
      </c>
      <c r="J482" s="699" t="s">
        <v>902</v>
      </c>
      <c r="K482" s="828" t="s">
        <v>888</v>
      </c>
      <c r="L482" s="699" t="s">
        <v>2509</v>
      </c>
      <c r="M482" s="699" t="s">
        <v>739</v>
      </c>
      <c r="N482" s="699" t="s">
        <v>229</v>
      </c>
      <c r="O482" s="699" t="s">
        <v>229</v>
      </c>
      <c r="P482" s="699" t="s">
        <v>913</v>
      </c>
      <c r="Q482" s="699" t="s">
        <v>905</v>
      </c>
      <c r="R482" s="874" t="s">
        <v>554</v>
      </c>
      <c r="S482" s="676">
        <v>310000</v>
      </c>
      <c r="T482" s="786">
        <f>S482</f>
        <v>310000</v>
      </c>
      <c r="U482" s="786">
        <v>0</v>
      </c>
      <c r="V482" s="786">
        <v>0</v>
      </c>
      <c r="W482" s="786">
        <v>0</v>
      </c>
      <c r="X482" s="786">
        <v>0</v>
      </c>
      <c r="AA482" s="786">
        <v>0</v>
      </c>
    </row>
    <row r="483" spans="1:27" ht="92.4">
      <c r="A483" s="728">
        <v>607</v>
      </c>
      <c r="B483" s="720" t="s">
        <v>716</v>
      </c>
      <c r="C483" s="699" t="s">
        <v>898</v>
      </c>
      <c r="D483" s="699" t="s">
        <v>899</v>
      </c>
      <c r="E483" s="699" t="s">
        <v>731</v>
      </c>
      <c r="F483" s="699" t="s">
        <v>287</v>
      </c>
      <c r="G483" s="699" t="s">
        <v>401</v>
      </c>
      <c r="H483" s="699" t="s">
        <v>900</v>
      </c>
      <c r="I483" s="699" t="s">
        <v>901</v>
      </c>
      <c r="J483" s="699" t="s">
        <v>902</v>
      </c>
      <c r="K483" s="828" t="s">
        <v>888</v>
      </c>
      <c r="L483" s="699" t="s">
        <v>2509</v>
      </c>
      <c r="M483" s="699" t="s">
        <v>739</v>
      </c>
      <c r="N483" s="699" t="s">
        <v>229</v>
      </c>
      <c r="O483" s="699" t="s">
        <v>229</v>
      </c>
      <c r="P483" s="699" t="s">
        <v>913</v>
      </c>
      <c r="Q483" s="699" t="s">
        <v>905</v>
      </c>
      <c r="R483" s="874" t="s">
        <v>531</v>
      </c>
      <c r="S483" s="786">
        <v>0</v>
      </c>
      <c r="T483" s="786">
        <v>0</v>
      </c>
      <c r="U483" s="786">
        <v>310000</v>
      </c>
      <c r="V483" s="786">
        <v>310000</v>
      </c>
      <c r="W483" s="786">
        <v>310000</v>
      </c>
      <c r="X483" s="786">
        <v>310000</v>
      </c>
      <c r="AA483" s="786">
        <v>310000</v>
      </c>
    </row>
    <row r="484" spans="1:27" ht="92.4">
      <c r="A484" s="728">
        <v>607</v>
      </c>
      <c r="B484" s="720" t="s">
        <v>716</v>
      </c>
      <c r="C484" s="699" t="s">
        <v>898</v>
      </c>
      <c r="D484" s="699" t="s">
        <v>899</v>
      </c>
      <c r="E484" s="699" t="s">
        <v>731</v>
      </c>
      <c r="F484" s="699" t="s">
        <v>287</v>
      </c>
      <c r="G484" s="699" t="s">
        <v>401</v>
      </c>
      <c r="H484" s="699" t="s">
        <v>900</v>
      </c>
      <c r="I484" s="699" t="s">
        <v>901</v>
      </c>
      <c r="J484" s="699" t="s">
        <v>902</v>
      </c>
      <c r="K484" s="828" t="s">
        <v>888</v>
      </c>
      <c r="L484" s="699" t="s">
        <v>2509</v>
      </c>
      <c r="M484" s="699" t="s">
        <v>739</v>
      </c>
      <c r="N484" s="699" t="s">
        <v>229</v>
      </c>
      <c r="O484" s="699" t="s">
        <v>229</v>
      </c>
      <c r="P484" s="699" t="s">
        <v>914</v>
      </c>
      <c r="Q484" s="699" t="s">
        <v>905</v>
      </c>
      <c r="R484" s="874" t="s">
        <v>554</v>
      </c>
      <c r="S484" s="676">
        <v>150000</v>
      </c>
      <c r="T484" s="786">
        <f>S484</f>
        <v>150000</v>
      </c>
      <c r="U484" s="786">
        <v>0</v>
      </c>
      <c r="V484" s="786">
        <v>0</v>
      </c>
      <c r="W484" s="786">
        <v>0</v>
      </c>
      <c r="X484" s="786">
        <v>0</v>
      </c>
      <c r="AA484" s="786">
        <v>0</v>
      </c>
    </row>
    <row r="485" spans="1:27" ht="92.4">
      <c r="A485" s="728">
        <v>607</v>
      </c>
      <c r="B485" s="720" t="s">
        <v>716</v>
      </c>
      <c r="C485" s="699" t="s">
        <v>898</v>
      </c>
      <c r="D485" s="699" t="s">
        <v>899</v>
      </c>
      <c r="E485" s="699" t="s">
        <v>731</v>
      </c>
      <c r="F485" s="699" t="s">
        <v>287</v>
      </c>
      <c r="G485" s="699" t="s">
        <v>401</v>
      </c>
      <c r="H485" s="699" t="s">
        <v>900</v>
      </c>
      <c r="I485" s="699" t="s">
        <v>901</v>
      </c>
      <c r="J485" s="699" t="s">
        <v>902</v>
      </c>
      <c r="K485" s="828" t="s">
        <v>888</v>
      </c>
      <c r="L485" s="699" t="s">
        <v>2509</v>
      </c>
      <c r="M485" s="699" t="s">
        <v>739</v>
      </c>
      <c r="N485" s="699" t="s">
        <v>229</v>
      </c>
      <c r="O485" s="699" t="s">
        <v>229</v>
      </c>
      <c r="P485" s="699" t="s">
        <v>914</v>
      </c>
      <c r="Q485" s="699" t="s">
        <v>905</v>
      </c>
      <c r="R485" s="874" t="s">
        <v>531</v>
      </c>
      <c r="S485" s="786">
        <v>0</v>
      </c>
      <c r="T485" s="786">
        <v>0</v>
      </c>
      <c r="U485" s="786">
        <v>429350</v>
      </c>
      <c r="V485" s="786">
        <v>25540</v>
      </c>
      <c r="W485" s="786">
        <v>25540</v>
      </c>
      <c r="X485" s="786">
        <v>25540</v>
      </c>
      <c r="AA485" s="786">
        <v>429350</v>
      </c>
    </row>
    <row r="486" spans="1:27" ht="92.4">
      <c r="A486" s="728">
        <v>607</v>
      </c>
      <c r="B486" s="720" t="s">
        <v>716</v>
      </c>
      <c r="C486" s="699" t="s">
        <v>898</v>
      </c>
      <c r="D486" s="699" t="s">
        <v>899</v>
      </c>
      <c r="E486" s="699" t="s">
        <v>731</v>
      </c>
      <c r="F486" s="699" t="s">
        <v>287</v>
      </c>
      <c r="G486" s="699" t="s">
        <v>401</v>
      </c>
      <c r="H486" s="699" t="s">
        <v>900</v>
      </c>
      <c r="I486" s="699" t="s">
        <v>901</v>
      </c>
      <c r="J486" s="699" t="s">
        <v>902</v>
      </c>
      <c r="K486" s="828" t="s">
        <v>888</v>
      </c>
      <c r="L486" s="699" t="s">
        <v>2510</v>
      </c>
      <c r="M486" s="699" t="s">
        <v>739</v>
      </c>
      <c r="N486" s="699" t="s">
        <v>229</v>
      </c>
      <c r="O486" s="699" t="s">
        <v>229</v>
      </c>
      <c r="P486" s="699" t="s">
        <v>916</v>
      </c>
      <c r="Q486" s="699" t="s">
        <v>149</v>
      </c>
      <c r="R486" s="874" t="s">
        <v>531</v>
      </c>
      <c r="S486" s="676">
        <v>2755660</v>
      </c>
      <c r="T486" s="786">
        <v>2755660</v>
      </c>
      <c r="U486" s="786">
        <v>2864160</v>
      </c>
      <c r="V486" s="786">
        <v>3406660</v>
      </c>
      <c r="W486" s="786">
        <v>3406660</v>
      </c>
      <c r="X486" s="786">
        <v>3406660</v>
      </c>
      <c r="AA486" s="786">
        <v>2864160</v>
      </c>
    </row>
    <row r="487" spans="1:27">
      <c r="A487" s="885"/>
      <c r="B487" s="721"/>
      <c r="C487" s="801"/>
      <c r="D487" s="801"/>
      <c r="E487" s="699"/>
      <c r="F487" s="699"/>
      <c r="G487" s="699"/>
      <c r="H487" s="699"/>
      <c r="I487" s="699"/>
      <c r="J487" s="699"/>
      <c r="K487" s="828"/>
      <c r="L487" s="699"/>
      <c r="M487" s="699"/>
      <c r="N487" s="801"/>
      <c r="O487" s="801"/>
      <c r="P487" s="801"/>
      <c r="Q487" s="699"/>
      <c r="R487" s="886"/>
      <c r="S487" s="730">
        <f>SUM(S371:S486)</f>
        <v>393158134.47000003</v>
      </c>
      <c r="T487" s="730">
        <f>SUM(T371:T486)</f>
        <v>392881992.87</v>
      </c>
      <c r="U487" s="730">
        <f>SUM(U372:U486)</f>
        <v>630805421.36999989</v>
      </c>
      <c r="V487" s="730">
        <f>SUM(V372:V486)</f>
        <v>347859830</v>
      </c>
      <c r="W487" s="730">
        <f>SUM(W372:W486)</f>
        <v>338559180</v>
      </c>
      <c r="X487" s="730">
        <f>SUM(X372:X486)</f>
        <v>338559180</v>
      </c>
      <c r="AA487" s="730">
        <f>SUM(AA372:AA486)</f>
        <v>630805421.36999989</v>
      </c>
    </row>
    <row r="488" spans="1:27">
      <c r="A488" s="850" t="s">
        <v>2082</v>
      </c>
      <c r="B488" s="654"/>
      <c r="C488" s="859"/>
      <c r="D488" s="860"/>
      <c r="E488" s="853"/>
      <c r="F488" s="654"/>
      <c r="G488" s="656"/>
      <c r="H488" s="853"/>
      <c r="I488" s="654"/>
      <c r="J488" s="656"/>
      <c r="K488" s="707"/>
      <c r="L488" s="654"/>
      <c r="M488" s="656"/>
      <c r="N488" s="861"/>
      <c r="O488" s="861"/>
      <c r="P488" s="861"/>
      <c r="Q488" s="862"/>
      <c r="R488" s="861"/>
      <c r="S488" s="863"/>
      <c r="T488" s="863"/>
      <c r="U488" s="863"/>
      <c r="V488" s="863"/>
      <c r="W488" s="863"/>
      <c r="X488" s="863"/>
      <c r="AA488" s="863"/>
    </row>
    <row r="489" spans="1:27" ht="132">
      <c r="A489" s="678">
        <v>609</v>
      </c>
      <c r="B489" s="674" t="s">
        <v>917</v>
      </c>
      <c r="C489" s="733" t="s">
        <v>306</v>
      </c>
      <c r="D489" s="600" t="s">
        <v>2511</v>
      </c>
      <c r="E489" s="737" t="s">
        <v>918</v>
      </c>
      <c r="F489" s="728" t="s">
        <v>919</v>
      </c>
      <c r="G489" s="761">
        <v>39814</v>
      </c>
      <c r="H489" s="728" t="s">
        <v>2512</v>
      </c>
      <c r="I489" s="728" t="s">
        <v>2513</v>
      </c>
      <c r="J489" s="761">
        <v>41454</v>
      </c>
      <c r="K489" s="728" t="s">
        <v>922</v>
      </c>
      <c r="L489" s="728" t="s">
        <v>923</v>
      </c>
      <c r="M489" s="761">
        <v>41793</v>
      </c>
      <c r="N489" s="678" t="s">
        <v>505</v>
      </c>
      <c r="O489" s="678" t="s">
        <v>49</v>
      </c>
      <c r="P489" s="740" t="s">
        <v>924</v>
      </c>
      <c r="Q489" s="731" t="s">
        <v>925</v>
      </c>
      <c r="R489" s="728">
        <v>244</v>
      </c>
      <c r="S489" s="786">
        <v>6594</v>
      </c>
      <c r="T489" s="786">
        <v>6594</v>
      </c>
      <c r="U489" s="786">
        <v>0</v>
      </c>
      <c r="V489" s="786">
        <v>0</v>
      </c>
      <c r="W489" s="786">
        <v>0</v>
      </c>
      <c r="X489" s="786">
        <v>0</v>
      </c>
      <c r="AA489" s="786">
        <v>0</v>
      </c>
    </row>
    <row r="490" spans="1:27" ht="92.4">
      <c r="A490" s="678" t="s">
        <v>2514</v>
      </c>
      <c r="B490" s="674" t="s">
        <v>917</v>
      </c>
      <c r="C490" s="733" t="s">
        <v>306</v>
      </c>
      <c r="D490" s="600" t="s">
        <v>2511</v>
      </c>
      <c r="E490" s="737" t="s">
        <v>918</v>
      </c>
      <c r="F490" s="728" t="s">
        <v>919</v>
      </c>
      <c r="G490" s="761">
        <v>39814</v>
      </c>
      <c r="H490" s="728" t="s">
        <v>2512</v>
      </c>
      <c r="I490" s="728" t="s">
        <v>2513</v>
      </c>
      <c r="J490" s="761">
        <v>41454</v>
      </c>
      <c r="K490" s="728" t="s">
        <v>922</v>
      </c>
      <c r="L490" s="728" t="s">
        <v>923</v>
      </c>
      <c r="M490" s="761">
        <v>41793</v>
      </c>
      <c r="N490" s="740" t="s">
        <v>46</v>
      </c>
      <c r="O490" s="740" t="s">
        <v>48</v>
      </c>
      <c r="P490" s="740" t="s">
        <v>322</v>
      </c>
      <c r="Q490" s="732" t="s">
        <v>926</v>
      </c>
      <c r="R490" s="728">
        <v>244</v>
      </c>
      <c r="S490" s="786">
        <v>0</v>
      </c>
      <c r="T490" s="786">
        <v>0</v>
      </c>
      <c r="U490" s="786">
        <v>6594</v>
      </c>
      <c r="V490" s="786">
        <v>6980</v>
      </c>
      <c r="W490" s="786">
        <v>6980</v>
      </c>
      <c r="X490" s="786">
        <v>6980</v>
      </c>
      <c r="AA490" s="786">
        <v>6594</v>
      </c>
    </row>
    <row r="491" spans="1:27" ht="92.4">
      <c r="A491" s="678" t="s">
        <v>2514</v>
      </c>
      <c r="B491" s="674" t="s">
        <v>917</v>
      </c>
      <c r="C491" s="733" t="s">
        <v>54</v>
      </c>
      <c r="D491" s="599" t="s">
        <v>62</v>
      </c>
      <c r="E491" s="734" t="s">
        <v>927</v>
      </c>
      <c r="F491" s="728" t="s">
        <v>206</v>
      </c>
      <c r="G491" s="761">
        <v>42887</v>
      </c>
      <c r="H491" s="887" t="s">
        <v>928</v>
      </c>
      <c r="I491" s="728" t="s">
        <v>2515</v>
      </c>
      <c r="J491" s="761">
        <v>39442</v>
      </c>
      <c r="K491" s="887" t="s">
        <v>930</v>
      </c>
      <c r="L491" s="728" t="s">
        <v>1506</v>
      </c>
      <c r="M491" s="761">
        <v>41919</v>
      </c>
      <c r="N491" s="678" t="s">
        <v>46</v>
      </c>
      <c r="O491" s="678" t="s">
        <v>48</v>
      </c>
      <c r="P491" s="740" t="s">
        <v>932</v>
      </c>
      <c r="Q491" s="732" t="s">
        <v>52</v>
      </c>
      <c r="R491" s="678" t="s">
        <v>35</v>
      </c>
      <c r="S491" s="786">
        <v>596685</v>
      </c>
      <c r="T491" s="786">
        <v>596685</v>
      </c>
      <c r="U491" s="786">
        <v>723932</v>
      </c>
      <c r="V491" s="786">
        <v>0</v>
      </c>
      <c r="W491" s="786">
        <v>0</v>
      </c>
      <c r="X491" s="786">
        <v>0</v>
      </c>
      <c r="AA491" s="786">
        <v>723932</v>
      </c>
    </row>
    <row r="492" spans="1:27" ht="92.4">
      <c r="A492" s="678" t="s">
        <v>2514</v>
      </c>
      <c r="B492" s="674" t="s">
        <v>917</v>
      </c>
      <c r="C492" s="733" t="s">
        <v>54</v>
      </c>
      <c r="D492" s="599" t="s">
        <v>62</v>
      </c>
      <c r="E492" s="734" t="s">
        <v>927</v>
      </c>
      <c r="F492" s="728" t="s">
        <v>206</v>
      </c>
      <c r="G492" s="761">
        <v>42887</v>
      </c>
      <c r="H492" s="887" t="s">
        <v>928</v>
      </c>
      <c r="I492" s="728" t="s">
        <v>2516</v>
      </c>
      <c r="J492" s="761">
        <v>39442</v>
      </c>
      <c r="K492" s="887" t="s">
        <v>930</v>
      </c>
      <c r="L492" s="728" t="s">
        <v>1506</v>
      </c>
      <c r="M492" s="761">
        <v>41919</v>
      </c>
      <c r="N492" s="678" t="s">
        <v>46</v>
      </c>
      <c r="O492" s="678" t="s">
        <v>48</v>
      </c>
      <c r="P492" s="740" t="s">
        <v>932</v>
      </c>
      <c r="Q492" s="732" t="s">
        <v>52</v>
      </c>
      <c r="R492" s="678" t="s">
        <v>36</v>
      </c>
      <c r="S492" s="786">
        <v>162895.01</v>
      </c>
      <c r="T492" s="786">
        <v>162895.01</v>
      </c>
      <c r="U492" s="786">
        <v>197633.44</v>
      </c>
      <c r="V492" s="786">
        <v>0</v>
      </c>
      <c r="W492" s="786">
        <v>0</v>
      </c>
      <c r="X492" s="786">
        <v>0</v>
      </c>
      <c r="AA492" s="786">
        <v>197633.44</v>
      </c>
    </row>
    <row r="493" spans="1:27" ht="92.4">
      <c r="A493" s="678" t="s">
        <v>2514</v>
      </c>
      <c r="B493" s="674" t="s">
        <v>917</v>
      </c>
      <c r="C493" s="733" t="s">
        <v>54</v>
      </c>
      <c r="D493" s="599" t="s">
        <v>62</v>
      </c>
      <c r="E493" s="737" t="s">
        <v>946</v>
      </c>
      <c r="F493" s="728" t="s">
        <v>493</v>
      </c>
      <c r="G493" s="761">
        <v>39234</v>
      </c>
      <c r="H493" s="735" t="s">
        <v>948</v>
      </c>
      <c r="I493" s="728" t="s">
        <v>1282</v>
      </c>
      <c r="J493" s="761">
        <v>39442</v>
      </c>
      <c r="K493" s="728" t="s">
        <v>950</v>
      </c>
      <c r="L493" s="728" t="s">
        <v>70</v>
      </c>
      <c r="M493" s="761">
        <v>37923</v>
      </c>
      <c r="N493" s="678" t="s">
        <v>505</v>
      </c>
      <c r="O493" s="678" t="s">
        <v>49</v>
      </c>
      <c r="P493" s="740" t="s">
        <v>951</v>
      </c>
      <c r="Q493" s="736" t="s">
        <v>158</v>
      </c>
      <c r="R493" s="678" t="s">
        <v>35</v>
      </c>
      <c r="S493" s="786">
        <v>102120</v>
      </c>
      <c r="T493" s="786">
        <v>102120</v>
      </c>
      <c r="U493" s="786">
        <v>102120</v>
      </c>
      <c r="V493" s="786">
        <v>110630</v>
      </c>
      <c r="W493" s="786">
        <v>110630</v>
      </c>
      <c r="X493" s="786">
        <v>110630</v>
      </c>
      <c r="AA493" s="786">
        <v>102120</v>
      </c>
    </row>
    <row r="494" spans="1:27" ht="92.4">
      <c r="A494" s="678" t="s">
        <v>2514</v>
      </c>
      <c r="B494" s="674" t="s">
        <v>917</v>
      </c>
      <c r="C494" s="733" t="s">
        <v>54</v>
      </c>
      <c r="D494" s="599" t="s">
        <v>62</v>
      </c>
      <c r="E494" s="737" t="s">
        <v>946</v>
      </c>
      <c r="F494" s="728" t="s">
        <v>493</v>
      </c>
      <c r="G494" s="761">
        <v>39234</v>
      </c>
      <c r="H494" s="735" t="s">
        <v>948</v>
      </c>
      <c r="I494" s="728" t="s">
        <v>1282</v>
      </c>
      <c r="J494" s="761">
        <v>39442</v>
      </c>
      <c r="K494" s="728" t="s">
        <v>950</v>
      </c>
      <c r="L494" s="728" t="s">
        <v>70</v>
      </c>
      <c r="M494" s="761">
        <v>37923</v>
      </c>
      <c r="N494" s="678" t="s">
        <v>505</v>
      </c>
      <c r="O494" s="678" t="s">
        <v>49</v>
      </c>
      <c r="P494" s="740" t="s">
        <v>951</v>
      </c>
      <c r="Q494" s="736" t="s">
        <v>158</v>
      </c>
      <c r="R494" s="678" t="s">
        <v>36</v>
      </c>
      <c r="S494" s="786">
        <v>30840</v>
      </c>
      <c r="T494" s="786">
        <v>30840</v>
      </c>
      <c r="U494" s="786">
        <v>30840</v>
      </c>
      <c r="V494" s="786">
        <v>33410</v>
      </c>
      <c r="W494" s="786">
        <v>33410</v>
      </c>
      <c r="X494" s="786">
        <v>33410</v>
      </c>
      <c r="AA494" s="786">
        <v>30840</v>
      </c>
    </row>
    <row r="495" spans="1:27" ht="92.4">
      <c r="A495" s="678" t="s">
        <v>2514</v>
      </c>
      <c r="B495" s="674" t="s">
        <v>917</v>
      </c>
      <c r="C495" s="733" t="s">
        <v>54</v>
      </c>
      <c r="D495" s="599" t="s">
        <v>62</v>
      </c>
      <c r="E495" s="737" t="s">
        <v>918</v>
      </c>
      <c r="F495" s="728" t="s">
        <v>1255</v>
      </c>
      <c r="G495" s="761">
        <v>39814</v>
      </c>
      <c r="H495" s="735" t="s">
        <v>310</v>
      </c>
      <c r="I495" s="728" t="s">
        <v>477</v>
      </c>
      <c r="J495" s="761">
        <v>38416</v>
      </c>
      <c r="K495" s="728" t="s">
        <v>2517</v>
      </c>
      <c r="L495" s="728" t="s">
        <v>2518</v>
      </c>
      <c r="M495" s="761">
        <v>42110</v>
      </c>
      <c r="N495" s="678" t="s">
        <v>505</v>
      </c>
      <c r="O495" s="678" t="s">
        <v>49</v>
      </c>
      <c r="P495" s="740" t="s">
        <v>951</v>
      </c>
      <c r="Q495" s="736" t="s">
        <v>158</v>
      </c>
      <c r="R495" s="678" t="s">
        <v>39</v>
      </c>
      <c r="S495" s="786">
        <v>912648.1</v>
      </c>
      <c r="T495" s="786">
        <v>912648.1</v>
      </c>
      <c r="U495" s="786">
        <v>711993</v>
      </c>
      <c r="V495" s="786">
        <v>1231630</v>
      </c>
      <c r="W495" s="786">
        <v>992630</v>
      </c>
      <c r="X495" s="786">
        <v>992630</v>
      </c>
      <c r="AA495" s="786">
        <v>711993</v>
      </c>
    </row>
    <row r="496" spans="1:27" ht="92.4">
      <c r="A496" s="678" t="s">
        <v>2514</v>
      </c>
      <c r="B496" s="674" t="s">
        <v>917</v>
      </c>
      <c r="C496" s="733" t="s">
        <v>54</v>
      </c>
      <c r="D496" s="599" t="s">
        <v>62</v>
      </c>
      <c r="E496" s="737" t="s">
        <v>918</v>
      </c>
      <c r="F496" s="728" t="s">
        <v>1255</v>
      </c>
      <c r="G496" s="761">
        <v>39814</v>
      </c>
      <c r="H496" s="735" t="s">
        <v>310</v>
      </c>
      <c r="I496" s="728" t="s">
        <v>477</v>
      </c>
      <c r="J496" s="761">
        <v>38416</v>
      </c>
      <c r="K496" s="728" t="s">
        <v>2517</v>
      </c>
      <c r="L496" s="728" t="s">
        <v>2519</v>
      </c>
      <c r="M496" s="761">
        <v>42110</v>
      </c>
      <c r="N496" s="678" t="s">
        <v>505</v>
      </c>
      <c r="O496" s="678" t="s">
        <v>49</v>
      </c>
      <c r="P496" s="740" t="s">
        <v>951</v>
      </c>
      <c r="Q496" s="736" t="s">
        <v>158</v>
      </c>
      <c r="R496" s="678" t="s">
        <v>41</v>
      </c>
      <c r="S496" s="786">
        <v>11600</v>
      </c>
      <c r="T496" s="786">
        <v>11600</v>
      </c>
      <c r="U496" s="786">
        <v>1933</v>
      </c>
      <c r="V496" s="786">
        <v>1940</v>
      </c>
      <c r="W496" s="786">
        <v>1940</v>
      </c>
      <c r="X496" s="786">
        <v>1940</v>
      </c>
      <c r="AA496" s="786">
        <v>1933</v>
      </c>
    </row>
    <row r="497" spans="1:27" ht="92.4">
      <c r="A497" s="678" t="s">
        <v>2514</v>
      </c>
      <c r="B497" s="674" t="s">
        <v>917</v>
      </c>
      <c r="C497" s="733" t="s">
        <v>54</v>
      </c>
      <c r="D497" s="599" t="s">
        <v>62</v>
      </c>
      <c r="E497" s="737" t="s">
        <v>946</v>
      </c>
      <c r="F497" s="728" t="s">
        <v>2520</v>
      </c>
      <c r="G497" s="761">
        <v>39234</v>
      </c>
      <c r="H497" s="735" t="s">
        <v>948</v>
      </c>
      <c r="I497" s="728" t="s">
        <v>155</v>
      </c>
      <c r="J497" s="761">
        <v>39442</v>
      </c>
      <c r="K497" s="887" t="s">
        <v>2521</v>
      </c>
      <c r="L497" s="728" t="s">
        <v>2522</v>
      </c>
      <c r="M497" s="761">
        <v>41920</v>
      </c>
      <c r="N497" s="678" t="s">
        <v>505</v>
      </c>
      <c r="O497" s="678" t="s">
        <v>49</v>
      </c>
      <c r="P497" s="740" t="s">
        <v>957</v>
      </c>
      <c r="Q497" s="736" t="s">
        <v>2523</v>
      </c>
      <c r="R497" s="678" t="s">
        <v>37</v>
      </c>
      <c r="S497" s="786">
        <v>4705800</v>
      </c>
      <c r="T497" s="786">
        <v>4705800</v>
      </c>
      <c r="U497" s="786">
        <v>4705800</v>
      </c>
      <c r="V497" s="786">
        <v>4705800</v>
      </c>
      <c r="W497" s="786">
        <v>4705800</v>
      </c>
      <c r="X497" s="786">
        <v>4705800</v>
      </c>
      <c r="AA497" s="786">
        <v>4705800</v>
      </c>
    </row>
    <row r="498" spans="1:27" ht="92.4">
      <c r="A498" s="678" t="s">
        <v>2514</v>
      </c>
      <c r="B498" s="674" t="s">
        <v>917</v>
      </c>
      <c r="C498" s="733" t="s">
        <v>54</v>
      </c>
      <c r="D498" s="599" t="s">
        <v>62</v>
      </c>
      <c r="E498" s="737" t="s">
        <v>946</v>
      </c>
      <c r="F498" s="728" t="s">
        <v>2520</v>
      </c>
      <c r="G498" s="761">
        <v>39234</v>
      </c>
      <c r="H498" s="735" t="s">
        <v>948</v>
      </c>
      <c r="I498" s="728" t="s">
        <v>155</v>
      </c>
      <c r="J498" s="761">
        <v>39442</v>
      </c>
      <c r="K498" s="887" t="s">
        <v>2521</v>
      </c>
      <c r="L498" s="728" t="s">
        <v>63</v>
      </c>
      <c r="M498" s="761">
        <v>41920</v>
      </c>
      <c r="N498" s="678" t="s">
        <v>505</v>
      </c>
      <c r="O498" s="678" t="s">
        <v>49</v>
      </c>
      <c r="P498" s="740" t="s">
        <v>957</v>
      </c>
      <c r="Q498" s="736" t="s">
        <v>2523</v>
      </c>
      <c r="R498" s="678" t="s">
        <v>36</v>
      </c>
      <c r="S498" s="786">
        <v>1421150</v>
      </c>
      <c r="T498" s="786">
        <v>1421150</v>
      </c>
      <c r="U498" s="786">
        <v>1421150</v>
      </c>
      <c r="V498" s="786">
        <v>1421150</v>
      </c>
      <c r="W498" s="786">
        <v>1421150</v>
      </c>
      <c r="X498" s="786">
        <v>1421150</v>
      </c>
      <c r="AA498" s="786">
        <v>1421150</v>
      </c>
    </row>
    <row r="499" spans="1:27" ht="92.4">
      <c r="A499" s="678" t="s">
        <v>2514</v>
      </c>
      <c r="B499" s="674" t="s">
        <v>917</v>
      </c>
      <c r="C499" s="733" t="s">
        <v>2524</v>
      </c>
      <c r="D499" s="699" t="s">
        <v>2525</v>
      </c>
      <c r="E499" s="737" t="s">
        <v>918</v>
      </c>
      <c r="F499" s="728" t="s">
        <v>2526</v>
      </c>
      <c r="G499" s="761">
        <v>39814</v>
      </c>
      <c r="H499" s="735" t="s">
        <v>310</v>
      </c>
      <c r="I499" s="728" t="s">
        <v>477</v>
      </c>
      <c r="J499" s="761">
        <v>38416</v>
      </c>
      <c r="K499" s="728" t="s">
        <v>961</v>
      </c>
      <c r="L499" s="728" t="s">
        <v>962</v>
      </c>
      <c r="M499" s="761">
        <v>40179</v>
      </c>
      <c r="N499" s="740" t="s">
        <v>505</v>
      </c>
      <c r="O499" s="740" t="s">
        <v>50</v>
      </c>
      <c r="P499" s="740" t="s">
        <v>963</v>
      </c>
      <c r="Q499" s="738" t="s">
        <v>2527</v>
      </c>
      <c r="R499" s="728">
        <v>313</v>
      </c>
      <c r="S499" s="786">
        <v>8180000</v>
      </c>
      <c r="T499" s="786">
        <v>8180000</v>
      </c>
      <c r="U499" s="786">
        <v>7327500</v>
      </c>
      <c r="V499" s="786">
        <v>6350000</v>
      </c>
      <c r="W499" s="786">
        <v>6350000</v>
      </c>
      <c r="X499" s="786">
        <v>6350000</v>
      </c>
      <c r="AA499" s="786">
        <v>7327500</v>
      </c>
    </row>
    <row r="500" spans="1:27" ht="92.4">
      <c r="A500" s="678" t="s">
        <v>2514</v>
      </c>
      <c r="B500" s="674" t="s">
        <v>917</v>
      </c>
      <c r="C500" s="733" t="s">
        <v>2524</v>
      </c>
      <c r="D500" s="699" t="s">
        <v>2525</v>
      </c>
      <c r="E500" s="737" t="s">
        <v>918</v>
      </c>
      <c r="F500" s="728" t="s">
        <v>2526</v>
      </c>
      <c r="G500" s="761">
        <v>39814</v>
      </c>
      <c r="H500" s="735" t="s">
        <v>310</v>
      </c>
      <c r="I500" s="728" t="s">
        <v>477</v>
      </c>
      <c r="J500" s="761">
        <v>38416</v>
      </c>
      <c r="K500" s="739" t="s">
        <v>965</v>
      </c>
      <c r="L500" s="739" t="s">
        <v>966</v>
      </c>
      <c r="M500" s="682" t="s">
        <v>967</v>
      </c>
      <c r="N500" s="740" t="s">
        <v>505</v>
      </c>
      <c r="O500" s="740" t="s">
        <v>50</v>
      </c>
      <c r="P500" s="740" t="s">
        <v>968</v>
      </c>
      <c r="Q500" s="738" t="s">
        <v>969</v>
      </c>
      <c r="R500" s="728">
        <v>313</v>
      </c>
      <c r="S500" s="786">
        <v>3848580</v>
      </c>
      <c r="T500" s="786">
        <v>3840480</v>
      </c>
      <c r="U500" s="786">
        <v>598302.57999999996</v>
      </c>
      <c r="V500" s="786">
        <v>694280</v>
      </c>
      <c r="W500" s="786">
        <v>694280</v>
      </c>
      <c r="X500" s="786">
        <v>694280</v>
      </c>
      <c r="AA500" s="786">
        <v>598302.57999999996</v>
      </c>
    </row>
    <row r="501" spans="1:27" ht="92.4">
      <c r="A501" s="678" t="s">
        <v>2514</v>
      </c>
      <c r="B501" s="674" t="s">
        <v>917</v>
      </c>
      <c r="C501" s="733" t="s">
        <v>2524</v>
      </c>
      <c r="D501" s="699" t="s">
        <v>2525</v>
      </c>
      <c r="E501" s="737" t="s">
        <v>918</v>
      </c>
      <c r="F501" s="728" t="s">
        <v>2526</v>
      </c>
      <c r="G501" s="761">
        <v>39814</v>
      </c>
      <c r="H501" s="735" t="s">
        <v>310</v>
      </c>
      <c r="I501" s="728" t="s">
        <v>477</v>
      </c>
      <c r="J501" s="761">
        <v>38416</v>
      </c>
      <c r="K501" s="735" t="s">
        <v>970</v>
      </c>
      <c r="L501" s="728" t="s">
        <v>63</v>
      </c>
      <c r="M501" s="761">
        <v>39630</v>
      </c>
      <c r="N501" s="740" t="s">
        <v>505</v>
      </c>
      <c r="O501" s="740" t="s">
        <v>50</v>
      </c>
      <c r="P501" s="740" t="s">
        <v>971</v>
      </c>
      <c r="Q501" s="736" t="s">
        <v>972</v>
      </c>
      <c r="R501" s="728">
        <v>313</v>
      </c>
      <c r="S501" s="786">
        <v>5900000</v>
      </c>
      <c r="T501" s="786">
        <v>5900000</v>
      </c>
      <c r="U501" s="786">
        <v>5784500</v>
      </c>
      <c r="V501" s="786">
        <v>5718000</v>
      </c>
      <c r="W501" s="786">
        <v>5718000</v>
      </c>
      <c r="X501" s="786">
        <v>5718000</v>
      </c>
      <c r="AA501" s="786">
        <v>5784500</v>
      </c>
    </row>
    <row r="502" spans="1:27" ht="92.4">
      <c r="A502" s="678" t="s">
        <v>2514</v>
      </c>
      <c r="B502" s="674" t="s">
        <v>917</v>
      </c>
      <c r="C502" s="733" t="s">
        <v>2524</v>
      </c>
      <c r="D502" s="699" t="s">
        <v>2525</v>
      </c>
      <c r="E502" s="737" t="s">
        <v>918</v>
      </c>
      <c r="F502" s="728" t="s">
        <v>2526</v>
      </c>
      <c r="G502" s="761">
        <v>39814</v>
      </c>
      <c r="H502" s="735" t="s">
        <v>310</v>
      </c>
      <c r="I502" s="728" t="s">
        <v>477</v>
      </c>
      <c r="J502" s="761">
        <v>38416</v>
      </c>
      <c r="K502" s="735" t="s">
        <v>2528</v>
      </c>
      <c r="L502" s="728" t="s">
        <v>63</v>
      </c>
      <c r="M502" s="761">
        <v>39630</v>
      </c>
      <c r="N502" s="740" t="s">
        <v>505</v>
      </c>
      <c r="O502" s="740" t="s">
        <v>50</v>
      </c>
      <c r="P502" s="740" t="s">
        <v>974</v>
      </c>
      <c r="Q502" s="736" t="s">
        <v>975</v>
      </c>
      <c r="R502" s="728">
        <v>313</v>
      </c>
      <c r="S502" s="786">
        <v>1110000</v>
      </c>
      <c r="T502" s="786">
        <v>1107360</v>
      </c>
      <c r="U502" s="786">
        <v>1082040</v>
      </c>
      <c r="V502" s="786">
        <v>1080000</v>
      </c>
      <c r="W502" s="786">
        <v>1080000</v>
      </c>
      <c r="X502" s="786">
        <v>1080000</v>
      </c>
      <c r="AA502" s="786">
        <v>1082040</v>
      </c>
    </row>
    <row r="503" spans="1:27" ht="158.4">
      <c r="A503" s="678" t="s">
        <v>2514</v>
      </c>
      <c r="B503" s="674" t="s">
        <v>917</v>
      </c>
      <c r="C503" s="733" t="s">
        <v>2524</v>
      </c>
      <c r="D503" s="699" t="s">
        <v>2525</v>
      </c>
      <c r="E503" s="737" t="s">
        <v>918</v>
      </c>
      <c r="F503" s="728" t="s">
        <v>2526</v>
      </c>
      <c r="G503" s="761">
        <v>39814</v>
      </c>
      <c r="H503" s="735" t="s">
        <v>310</v>
      </c>
      <c r="I503" s="728" t="s">
        <v>477</v>
      </c>
      <c r="J503" s="761">
        <v>38416</v>
      </c>
      <c r="K503" s="741" t="s">
        <v>976</v>
      </c>
      <c r="L503" s="741" t="s">
        <v>962</v>
      </c>
      <c r="M503" s="729">
        <v>39448</v>
      </c>
      <c r="N503" s="740" t="s">
        <v>505</v>
      </c>
      <c r="O503" s="740" t="s">
        <v>50</v>
      </c>
      <c r="P503" s="740" t="s">
        <v>977</v>
      </c>
      <c r="Q503" s="736" t="s">
        <v>978</v>
      </c>
      <c r="R503" s="728">
        <v>313</v>
      </c>
      <c r="S503" s="786">
        <v>1025460</v>
      </c>
      <c r="T503" s="786">
        <v>1025460</v>
      </c>
      <c r="U503" s="786">
        <v>1012905</v>
      </c>
      <c r="V503" s="786">
        <v>1025460</v>
      </c>
      <c r="W503" s="786">
        <v>1025460</v>
      </c>
      <c r="X503" s="786">
        <v>1025460</v>
      </c>
      <c r="AA503" s="786">
        <v>1012905</v>
      </c>
    </row>
    <row r="504" spans="1:27" ht="92.4">
      <c r="A504" s="678" t="s">
        <v>2514</v>
      </c>
      <c r="B504" s="674" t="s">
        <v>917</v>
      </c>
      <c r="C504" s="733" t="s">
        <v>2524</v>
      </c>
      <c r="D504" s="699" t="s">
        <v>2525</v>
      </c>
      <c r="E504" s="737" t="s">
        <v>918</v>
      </c>
      <c r="F504" s="728" t="s">
        <v>2526</v>
      </c>
      <c r="G504" s="761">
        <v>39814</v>
      </c>
      <c r="H504" s="735" t="s">
        <v>310</v>
      </c>
      <c r="I504" s="728" t="s">
        <v>477</v>
      </c>
      <c r="J504" s="761">
        <v>38416</v>
      </c>
      <c r="K504" s="739" t="s">
        <v>2529</v>
      </c>
      <c r="L504" s="739" t="s">
        <v>980</v>
      </c>
      <c r="M504" s="682" t="s">
        <v>981</v>
      </c>
      <c r="N504" s="740" t="s">
        <v>505</v>
      </c>
      <c r="O504" s="740" t="s">
        <v>50</v>
      </c>
      <c r="P504" s="740" t="s">
        <v>982</v>
      </c>
      <c r="Q504" s="736" t="s">
        <v>983</v>
      </c>
      <c r="R504" s="728">
        <v>313</v>
      </c>
      <c r="S504" s="786">
        <v>1284000</v>
      </c>
      <c r="T504" s="786">
        <v>1284000</v>
      </c>
      <c r="U504" s="786">
        <v>575000</v>
      </c>
      <c r="V504" s="786">
        <v>714000</v>
      </c>
      <c r="W504" s="786">
        <v>714000</v>
      </c>
      <c r="X504" s="786">
        <v>714000</v>
      </c>
      <c r="AA504" s="786">
        <v>575000</v>
      </c>
    </row>
    <row r="505" spans="1:27" ht="92.4">
      <c r="A505" s="678" t="s">
        <v>2514</v>
      </c>
      <c r="B505" s="674" t="s">
        <v>917</v>
      </c>
      <c r="C505" s="733" t="s">
        <v>2524</v>
      </c>
      <c r="D505" s="699" t="s">
        <v>2525</v>
      </c>
      <c r="E505" s="737" t="s">
        <v>918</v>
      </c>
      <c r="F505" s="728" t="s">
        <v>2526</v>
      </c>
      <c r="G505" s="761">
        <v>39814</v>
      </c>
      <c r="H505" s="735" t="s">
        <v>310</v>
      </c>
      <c r="I505" s="728" t="s">
        <v>477</v>
      </c>
      <c r="J505" s="761">
        <v>38416</v>
      </c>
      <c r="K505" s="735" t="s">
        <v>985</v>
      </c>
      <c r="L505" s="735" t="s">
        <v>962</v>
      </c>
      <c r="M505" s="729">
        <v>40663</v>
      </c>
      <c r="N505" s="740" t="s">
        <v>505</v>
      </c>
      <c r="O505" s="740" t="s">
        <v>50</v>
      </c>
      <c r="P505" s="740" t="s">
        <v>986</v>
      </c>
      <c r="Q505" s="736" t="s">
        <v>987</v>
      </c>
      <c r="R505" s="728">
        <v>313</v>
      </c>
      <c r="S505" s="786">
        <v>5355000</v>
      </c>
      <c r="T505" s="786">
        <v>5355000</v>
      </c>
      <c r="U505" s="786">
        <v>1000000</v>
      </c>
      <c r="V505" s="786">
        <v>1020000</v>
      </c>
      <c r="W505" s="786">
        <v>1020000</v>
      </c>
      <c r="X505" s="786">
        <v>1020000</v>
      </c>
      <c r="AA505" s="786">
        <v>1000000</v>
      </c>
    </row>
    <row r="506" spans="1:27" ht="92.4">
      <c r="A506" s="678" t="s">
        <v>2514</v>
      </c>
      <c r="B506" s="674" t="s">
        <v>917</v>
      </c>
      <c r="C506" s="733" t="s">
        <v>2524</v>
      </c>
      <c r="D506" s="699" t="s">
        <v>2525</v>
      </c>
      <c r="E506" s="737" t="s">
        <v>918</v>
      </c>
      <c r="F506" s="728" t="s">
        <v>2526</v>
      </c>
      <c r="G506" s="761">
        <v>39814</v>
      </c>
      <c r="H506" s="735" t="s">
        <v>310</v>
      </c>
      <c r="I506" s="728" t="s">
        <v>477</v>
      </c>
      <c r="J506" s="761">
        <v>38416</v>
      </c>
      <c r="K506" s="735" t="s">
        <v>988</v>
      </c>
      <c r="L506" s="735" t="s">
        <v>63</v>
      </c>
      <c r="M506" s="729">
        <v>40709</v>
      </c>
      <c r="N506" s="740" t="s">
        <v>505</v>
      </c>
      <c r="O506" s="740" t="s">
        <v>50</v>
      </c>
      <c r="P506" s="740" t="s">
        <v>989</v>
      </c>
      <c r="Q506" s="736" t="s">
        <v>990</v>
      </c>
      <c r="R506" s="728">
        <v>313</v>
      </c>
      <c r="S506" s="786">
        <v>100000</v>
      </c>
      <c r="T506" s="786">
        <v>100000</v>
      </c>
      <c r="U506" s="786">
        <v>60000</v>
      </c>
      <c r="V506" s="786">
        <v>100000</v>
      </c>
      <c r="W506" s="786">
        <v>100000</v>
      </c>
      <c r="X506" s="786">
        <v>100000</v>
      </c>
      <c r="AA506" s="786">
        <v>60000</v>
      </c>
    </row>
    <row r="507" spans="1:27" ht="92.4">
      <c r="A507" s="678" t="s">
        <v>2514</v>
      </c>
      <c r="B507" s="674" t="s">
        <v>917</v>
      </c>
      <c r="C507" s="733" t="s">
        <v>2524</v>
      </c>
      <c r="D507" s="699" t="s">
        <v>2525</v>
      </c>
      <c r="E507" s="737" t="s">
        <v>918</v>
      </c>
      <c r="F507" s="728" t="s">
        <v>2526</v>
      </c>
      <c r="G507" s="761">
        <v>39814</v>
      </c>
      <c r="H507" s="735" t="s">
        <v>310</v>
      </c>
      <c r="I507" s="728" t="s">
        <v>477</v>
      </c>
      <c r="J507" s="761">
        <v>38416</v>
      </c>
      <c r="K507" s="735" t="s">
        <v>991</v>
      </c>
      <c r="L507" s="735" t="s">
        <v>63</v>
      </c>
      <c r="M507" s="729">
        <v>40659</v>
      </c>
      <c r="N507" s="678" t="s">
        <v>505</v>
      </c>
      <c r="O507" s="678" t="s">
        <v>50</v>
      </c>
      <c r="P507" s="740" t="s">
        <v>992</v>
      </c>
      <c r="Q507" s="736" t="s">
        <v>993</v>
      </c>
      <c r="R507" s="740" t="s">
        <v>667</v>
      </c>
      <c r="S507" s="744">
        <v>3990000</v>
      </c>
      <c r="T507" s="744">
        <v>3885000</v>
      </c>
      <c r="U507" s="786">
        <v>0</v>
      </c>
      <c r="V507" s="786">
        <v>0</v>
      </c>
      <c r="W507" s="786">
        <v>0</v>
      </c>
      <c r="X507" s="786">
        <v>3750000</v>
      </c>
      <c r="AA507" s="786">
        <v>0</v>
      </c>
    </row>
    <row r="508" spans="1:27" ht="92.4">
      <c r="A508" s="678" t="s">
        <v>2514</v>
      </c>
      <c r="B508" s="674" t="s">
        <v>917</v>
      </c>
      <c r="C508" s="733" t="s">
        <v>2524</v>
      </c>
      <c r="D508" s="699" t="s">
        <v>2525</v>
      </c>
      <c r="E508" s="737" t="s">
        <v>918</v>
      </c>
      <c r="F508" s="728" t="s">
        <v>2526</v>
      </c>
      <c r="G508" s="761">
        <v>39814</v>
      </c>
      <c r="H508" s="735" t="s">
        <v>310</v>
      </c>
      <c r="I508" s="728" t="s">
        <v>477</v>
      </c>
      <c r="J508" s="761">
        <v>38416</v>
      </c>
      <c r="K508" s="735" t="s">
        <v>994</v>
      </c>
      <c r="L508" s="735" t="s">
        <v>63</v>
      </c>
      <c r="M508" s="729">
        <v>40663</v>
      </c>
      <c r="N508" s="678" t="s">
        <v>505</v>
      </c>
      <c r="O508" s="678" t="s">
        <v>50</v>
      </c>
      <c r="P508" s="740" t="s">
        <v>995</v>
      </c>
      <c r="Q508" s="736" t="s">
        <v>996</v>
      </c>
      <c r="R508" s="740" t="s">
        <v>667</v>
      </c>
      <c r="S508" s="744">
        <v>1386000</v>
      </c>
      <c r="T508" s="744">
        <v>1386000</v>
      </c>
      <c r="U508" s="786">
        <v>1265000</v>
      </c>
      <c r="V508" s="786">
        <v>1854000</v>
      </c>
      <c r="W508" s="786">
        <v>1854000</v>
      </c>
      <c r="X508" s="786">
        <v>1854000</v>
      </c>
      <c r="AA508" s="786">
        <v>1265000</v>
      </c>
    </row>
    <row r="509" spans="1:27" ht="92.4">
      <c r="A509" s="678" t="s">
        <v>2514</v>
      </c>
      <c r="B509" s="674" t="s">
        <v>917</v>
      </c>
      <c r="C509" s="733" t="s">
        <v>2524</v>
      </c>
      <c r="D509" s="699" t="s">
        <v>2525</v>
      </c>
      <c r="E509" s="737" t="s">
        <v>918</v>
      </c>
      <c r="F509" s="728" t="s">
        <v>2526</v>
      </c>
      <c r="G509" s="761">
        <v>39814</v>
      </c>
      <c r="H509" s="735" t="s">
        <v>310</v>
      </c>
      <c r="I509" s="728" t="s">
        <v>477</v>
      </c>
      <c r="J509" s="761">
        <v>38416</v>
      </c>
      <c r="K509" s="735" t="s">
        <v>997</v>
      </c>
      <c r="L509" s="735" t="s">
        <v>63</v>
      </c>
      <c r="M509" s="729">
        <v>40663</v>
      </c>
      <c r="N509" s="678" t="s">
        <v>505</v>
      </c>
      <c r="O509" s="678" t="s">
        <v>50</v>
      </c>
      <c r="P509" s="740" t="s">
        <v>998</v>
      </c>
      <c r="Q509" s="736" t="s">
        <v>2530</v>
      </c>
      <c r="R509" s="740" t="s">
        <v>667</v>
      </c>
      <c r="S509" s="744">
        <v>20000</v>
      </c>
      <c r="T509" s="744">
        <v>20000</v>
      </c>
      <c r="U509" s="786">
        <v>0</v>
      </c>
      <c r="V509" s="786">
        <v>20000</v>
      </c>
      <c r="W509" s="786">
        <v>20000</v>
      </c>
      <c r="X509" s="786">
        <v>20000</v>
      </c>
      <c r="AA509" s="786">
        <v>0</v>
      </c>
    </row>
    <row r="510" spans="1:27" ht="92.4">
      <c r="A510" s="678" t="s">
        <v>2514</v>
      </c>
      <c r="B510" s="674" t="s">
        <v>917</v>
      </c>
      <c r="C510" s="733" t="s">
        <v>2524</v>
      </c>
      <c r="D510" s="699" t="s">
        <v>2525</v>
      </c>
      <c r="E510" s="737" t="s">
        <v>918</v>
      </c>
      <c r="F510" s="728" t="s">
        <v>2526</v>
      </c>
      <c r="G510" s="761">
        <v>39814</v>
      </c>
      <c r="H510" s="735" t="s">
        <v>310</v>
      </c>
      <c r="I510" s="728" t="s">
        <v>477</v>
      </c>
      <c r="J510" s="761">
        <v>38416</v>
      </c>
      <c r="K510" s="734" t="s">
        <v>1000</v>
      </c>
      <c r="L510" s="735" t="s">
        <v>63</v>
      </c>
      <c r="M510" s="729">
        <v>39641</v>
      </c>
      <c r="N510" s="678" t="s">
        <v>505</v>
      </c>
      <c r="O510" s="678" t="s">
        <v>50</v>
      </c>
      <c r="P510" s="740" t="s">
        <v>1001</v>
      </c>
      <c r="Q510" s="736" t="s">
        <v>1002</v>
      </c>
      <c r="R510" s="740" t="s">
        <v>667</v>
      </c>
      <c r="S510" s="744">
        <v>1350000</v>
      </c>
      <c r="T510" s="744">
        <v>1350000</v>
      </c>
      <c r="U510" s="786">
        <v>1200000</v>
      </c>
      <c r="V510" s="786">
        <v>300000</v>
      </c>
      <c r="W510" s="786">
        <v>300000</v>
      </c>
      <c r="X510" s="786">
        <v>300000</v>
      </c>
      <c r="AA510" s="786">
        <v>1200000</v>
      </c>
    </row>
    <row r="511" spans="1:27" ht="92.4">
      <c r="A511" s="678" t="s">
        <v>2514</v>
      </c>
      <c r="B511" s="674" t="s">
        <v>917</v>
      </c>
      <c r="C511" s="733" t="s">
        <v>2524</v>
      </c>
      <c r="D511" s="699" t="s">
        <v>2525</v>
      </c>
      <c r="E511" s="737" t="s">
        <v>918</v>
      </c>
      <c r="F511" s="728" t="s">
        <v>2526</v>
      </c>
      <c r="G511" s="761">
        <v>39814</v>
      </c>
      <c r="H511" s="735" t="s">
        <v>310</v>
      </c>
      <c r="I511" s="728" t="s">
        <v>477</v>
      </c>
      <c r="J511" s="761">
        <v>38416</v>
      </c>
      <c r="K511" s="728" t="s">
        <v>2531</v>
      </c>
      <c r="L511" s="728" t="s">
        <v>63</v>
      </c>
      <c r="M511" s="761">
        <v>39998</v>
      </c>
      <c r="N511" s="678" t="s">
        <v>505</v>
      </c>
      <c r="O511" s="678" t="s">
        <v>50</v>
      </c>
      <c r="P511" s="740" t="s">
        <v>2532</v>
      </c>
      <c r="Q511" s="736" t="s">
        <v>2533</v>
      </c>
      <c r="R511" s="740" t="s">
        <v>667</v>
      </c>
      <c r="S511" s="744">
        <v>0</v>
      </c>
      <c r="T511" s="744">
        <v>0</v>
      </c>
      <c r="U511" s="786">
        <v>0</v>
      </c>
      <c r="V511" s="786">
        <v>0</v>
      </c>
      <c r="W511" s="786">
        <v>0</v>
      </c>
      <c r="X511" s="786">
        <v>1650000</v>
      </c>
      <c r="AA511" s="786">
        <v>0</v>
      </c>
    </row>
    <row r="512" spans="1:27" ht="92.4">
      <c r="A512" s="678" t="s">
        <v>2514</v>
      </c>
      <c r="B512" s="674" t="s">
        <v>917</v>
      </c>
      <c r="C512" s="733" t="s">
        <v>2524</v>
      </c>
      <c r="D512" s="699" t="s">
        <v>2525</v>
      </c>
      <c r="E512" s="737" t="s">
        <v>918</v>
      </c>
      <c r="F512" s="728" t="s">
        <v>2526</v>
      </c>
      <c r="G512" s="761">
        <v>39814</v>
      </c>
      <c r="H512" s="735" t="s">
        <v>310</v>
      </c>
      <c r="I512" s="728" t="s">
        <v>477</v>
      </c>
      <c r="J512" s="761">
        <v>38416</v>
      </c>
      <c r="K512" s="728" t="s">
        <v>2534</v>
      </c>
      <c r="L512" s="728" t="s">
        <v>63</v>
      </c>
      <c r="M512" s="761">
        <v>40081</v>
      </c>
      <c r="N512" s="678" t="s">
        <v>505</v>
      </c>
      <c r="O512" s="678" t="s">
        <v>50</v>
      </c>
      <c r="P512" s="740" t="s">
        <v>2535</v>
      </c>
      <c r="Q512" s="736" t="s">
        <v>2536</v>
      </c>
      <c r="R512" s="740" t="s">
        <v>667</v>
      </c>
      <c r="S512" s="744">
        <v>0</v>
      </c>
      <c r="T512" s="744">
        <v>0</v>
      </c>
      <c r="U512" s="786">
        <v>0</v>
      </c>
      <c r="V512" s="786">
        <v>0</v>
      </c>
      <c r="W512" s="786">
        <v>0</v>
      </c>
      <c r="X512" s="786">
        <v>132000</v>
      </c>
      <c r="AA512" s="786">
        <v>0</v>
      </c>
    </row>
    <row r="513" spans="1:27" ht="92.4">
      <c r="A513" s="678" t="s">
        <v>2514</v>
      </c>
      <c r="B513" s="674" t="s">
        <v>917</v>
      </c>
      <c r="C513" s="733" t="s">
        <v>2524</v>
      </c>
      <c r="D513" s="699" t="s">
        <v>2525</v>
      </c>
      <c r="E513" s="737" t="s">
        <v>918</v>
      </c>
      <c r="F513" s="728" t="s">
        <v>2526</v>
      </c>
      <c r="G513" s="761">
        <v>39814</v>
      </c>
      <c r="H513" s="735" t="s">
        <v>310</v>
      </c>
      <c r="I513" s="728" t="s">
        <v>477</v>
      </c>
      <c r="J513" s="761">
        <v>38416</v>
      </c>
      <c r="K513" s="728" t="s">
        <v>2537</v>
      </c>
      <c r="L513" s="728" t="s">
        <v>63</v>
      </c>
      <c r="M513" s="761">
        <v>40081</v>
      </c>
      <c r="N513" s="678" t="s">
        <v>505</v>
      </c>
      <c r="O513" s="678" t="s">
        <v>50</v>
      </c>
      <c r="P513" s="740" t="s">
        <v>2538</v>
      </c>
      <c r="Q513" s="736" t="s">
        <v>2539</v>
      </c>
      <c r="R513" s="740" t="s">
        <v>667</v>
      </c>
      <c r="S513" s="744">
        <v>0</v>
      </c>
      <c r="T513" s="744">
        <v>0</v>
      </c>
      <c r="U513" s="786">
        <v>0</v>
      </c>
      <c r="V513" s="786">
        <v>0</v>
      </c>
      <c r="W513" s="786">
        <v>0</v>
      </c>
      <c r="X513" s="786">
        <v>8000000</v>
      </c>
      <c r="AA513" s="786">
        <v>0</v>
      </c>
    </row>
    <row r="514" spans="1:27" ht="92.4">
      <c r="A514" s="678" t="s">
        <v>2514</v>
      </c>
      <c r="B514" s="674" t="s">
        <v>917</v>
      </c>
      <c r="C514" s="733" t="s">
        <v>2524</v>
      </c>
      <c r="D514" s="699" t="s">
        <v>2525</v>
      </c>
      <c r="E514" s="737" t="s">
        <v>918</v>
      </c>
      <c r="F514" s="728" t="s">
        <v>2526</v>
      </c>
      <c r="G514" s="761">
        <v>39814</v>
      </c>
      <c r="H514" s="735" t="s">
        <v>310</v>
      </c>
      <c r="I514" s="728" t="s">
        <v>477</v>
      </c>
      <c r="J514" s="761">
        <v>38416</v>
      </c>
      <c r="K514" s="728" t="s">
        <v>2540</v>
      </c>
      <c r="L514" s="728" t="s">
        <v>63</v>
      </c>
      <c r="M514" s="761">
        <v>40179</v>
      </c>
      <c r="N514" s="678" t="s">
        <v>505</v>
      </c>
      <c r="O514" s="678" t="s">
        <v>50</v>
      </c>
      <c r="P514" s="740" t="s">
        <v>2541</v>
      </c>
      <c r="Q514" s="736" t="s">
        <v>2542</v>
      </c>
      <c r="R514" s="740" t="s">
        <v>667</v>
      </c>
      <c r="S514" s="744">
        <v>0</v>
      </c>
      <c r="T514" s="744">
        <v>0</v>
      </c>
      <c r="U514" s="786">
        <v>0</v>
      </c>
      <c r="V514" s="786">
        <v>0</v>
      </c>
      <c r="W514" s="786">
        <v>0</v>
      </c>
      <c r="X514" s="786">
        <v>10800000</v>
      </c>
      <c r="AA514" s="786">
        <v>0</v>
      </c>
    </row>
    <row r="515" spans="1:27" ht="92.4">
      <c r="A515" s="678" t="s">
        <v>2514</v>
      </c>
      <c r="B515" s="674" t="s">
        <v>917</v>
      </c>
      <c r="C515" s="733" t="s">
        <v>2524</v>
      </c>
      <c r="D515" s="699" t="s">
        <v>2525</v>
      </c>
      <c r="E515" s="737" t="s">
        <v>918</v>
      </c>
      <c r="F515" s="728" t="s">
        <v>2526</v>
      </c>
      <c r="G515" s="761">
        <v>39814</v>
      </c>
      <c r="H515" s="735" t="s">
        <v>310</v>
      </c>
      <c r="I515" s="728" t="s">
        <v>477</v>
      </c>
      <c r="J515" s="761">
        <v>38416</v>
      </c>
      <c r="K515" s="728" t="s">
        <v>2543</v>
      </c>
      <c r="L515" s="728" t="s">
        <v>63</v>
      </c>
      <c r="M515" s="761">
        <v>40544</v>
      </c>
      <c r="N515" s="678" t="s">
        <v>505</v>
      </c>
      <c r="O515" s="678" t="s">
        <v>50</v>
      </c>
      <c r="P515" s="740" t="s">
        <v>2544</v>
      </c>
      <c r="Q515" s="736" t="s">
        <v>2545</v>
      </c>
      <c r="R515" s="740" t="s">
        <v>667</v>
      </c>
      <c r="S515" s="744">
        <v>0</v>
      </c>
      <c r="T515" s="744">
        <v>0</v>
      </c>
      <c r="U515" s="786">
        <v>0</v>
      </c>
      <c r="V515" s="786">
        <v>0</v>
      </c>
      <c r="W515" s="786">
        <v>0</v>
      </c>
      <c r="X515" s="786">
        <v>1000000</v>
      </c>
      <c r="AA515" s="786">
        <v>0</v>
      </c>
    </row>
    <row r="516" spans="1:27" ht="92.4">
      <c r="A516" s="678" t="s">
        <v>2514</v>
      </c>
      <c r="B516" s="674" t="s">
        <v>917</v>
      </c>
      <c r="C516" s="733" t="s">
        <v>2524</v>
      </c>
      <c r="D516" s="699" t="s">
        <v>2525</v>
      </c>
      <c r="E516" s="737" t="s">
        <v>918</v>
      </c>
      <c r="F516" s="728" t="s">
        <v>2526</v>
      </c>
      <c r="G516" s="761">
        <v>39814</v>
      </c>
      <c r="H516" s="735" t="s">
        <v>310</v>
      </c>
      <c r="I516" s="728" t="s">
        <v>477</v>
      </c>
      <c r="J516" s="761">
        <v>38416</v>
      </c>
      <c r="K516" s="728" t="s">
        <v>2546</v>
      </c>
      <c r="L516" s="728" t="s">
        <v>962</v>
      </c>
      <c r="M516" s="761">
        <v>40705</v>
      </c>
      <c r="N516" s="678" t="s">
        <v>505</v>
      </c>
      <c r="O516" s="678" t="s">
        <v>50</v>
      </c>
      <c r="P516" s="740" t="s">
        <v>2547</v>
      </c>
      <c r="Q516" s="736" t="s">
        <v>2548</v>
      </c>
      <c r="R516" s="740" t="s">
        <v>667</v>
      </c>
      <c r="S516" s="744">
        <v>0</v>
      </c>
      <c r="T516" s="744">
        <v>0</v>
      </c>
      <c r="U516" s="786">
        <v>0</v>
      </c>
      <c r="V516" s="786">
        <v>0</v>
      </c>
      <c r="W516" s="786">
        <v>0</v>
      </c>
      <c r="X516" s="786">
        <v>4500000</v>
      </c>
      <c r="AA516" s="786">
        <v>0</v>
      </c>
    </row>
    <row r="517" spans="1:27" ht="92.4">
      <c r="A517" s="678" t="s">
        <v>2514</v>
      </c>
      <c r="B517" s="674" t="s">
        <v>917</v>
      </c>
      <c r="C517" s="733" t="s">
        <v>2524</v>
      </c>
      <c r="D517" s="699" t="s">
        <v>2525</v>
      </c>
      <c r="E517" s="737" t="s">
        <v>918</v>
      </c>
      <c r="F517" s="728" t="s">
        <v>2526</v>
      </c>
      <c r="G517" s="761">
        <v>39814</v>
      </c>
      <c r="H517" s="735" t="s">
        <v>310</v>
      </c>
      <c r="I517" s="728" t="s">
        <v>477</v>
      </c>
      <c r="J517" s="761">
        <v>38416</v>
      </c>
      <c r="K517" s="735" t="s">
        <v>1003</v>
      </c>
      <c r="L517" s="735" t="s">
        <v>1004</v>
      </c>
      <c r="M517" s="729">
        <v>40760</v>
      </c>
      <c r="N517" s="740" t="s">
        <v>505</v>
      </c>
      <c r="O517" s="740" t="s">
        <v>50</v>
      </c>
      <c r="P517" s="740" t="s">
        <v>1005</v>
      </c>
      <c r="Q517" s="742" t="s">
        <v>1006</v>
      </c>
      <c r="R517" s="740">
        <v>360</v>
      </c>
      <c r="S517" s="744">
        <v>143904.48000000001</v>
      </c>
      <c r="T517" s="744">
        <v>143904.48000000001</v>
      </c>
      <c r="U517" s="786">
        <v>0</v>
      </c>
      <c r="V517" s="786">
        <v>0</v>
      </c>
      <c r="W517" s="786">
        <v>0</v>
      </c>
      <c r="X517" s="786">
        <v>0</v>
      </c>
      <c r="AA517" s="786">
        <v>0</v>
      </c>
    </row>
    <row r="518" spans="1:27" ht="92.4">
      <c r="A518" s="678" t="s">
        <v>2514</v>
      </c>
      <c r="B518" s="674" t="s">
        <v>917</v>
      </c>
      <c r="C518" s="733" t="s">
        <v>2524</v>
      </c>
      <c r="D518" s="699" t="s">
        <v>2525</v>
      </c>
      <c r="E518" s="737" t="s">
        <v>918</v>
      </c>
      <c r="F518" s="728" t="s">
        <v>2526</v>
      </c>
      <c r="G518" s="761">
        <v>39814</v>
      </c>
      <c r="H518" s="735" t="s">
        <v>310</v>
      </c>
      <c r="I518" s="728" t="s">
        <v>477</v>
      </c>
      <c r="J518" s="761">
        <v>38416</v>
      </c>
      <c r="K518" s="887" t="s">
        <v>936</v>
      </c>
      <c r="L518" s="887" t="s">
        <v>2549</v>
      </c>
      <c r="M518" s="785">
        <v>40186</v>
      </c>
      <c r="N518" s="740" t="s">
        <v>505</v>
      </c>
      <c r="O518" s="740" t="s">
        <v>50</v>
      </c>
      <c r="P518" s="740" t="s">
        <v>1008</v>
      </c>
      <c r="Q518" s="736" t="s">
        <v>1009</v>
      </c>
      <c r="R518" s="740" t="s">
        <v>39</v>
      </c>
      <c r="S518" s="743">
        <v>1294068</v>
      </c>
      <c r="T518" s="743">
        <v>1068568</v>
      </c>
      <c r="U518" s="744">
        <v>0</v>
      </c>
      <c r="V518" s="744">
        <v>0</v>
      </c>
      <c r="W518" s="744">
        <v>0</v>
      </c>
      <c r="X518" s="786">
        <v>0</v>
      </c>
      <c r="AA518" s="744">
        <v>0</v>
      </c>
    </row>
    <row r="519" spans="1:27" ht="92.4">
      <c r="A519" s="678" t="s">
        <v>2514</v>
      </c>
      <c r="B519" s="674" t="s">
        <v>917</v>
      </c>
      <c r="C519" s="733" t="s">
        <v>2524</v>
      </c>
      <c r="D519" s="699" t="s">
        <v>2525</v>
      </c>
      <c r="E519" s="737" t="s">
        <v>918</v>
      </c>
      <c r="F519" s="728" t="s">
        <v>2526</v>
      </c>
      <c r="G519" s="761">
        <v>39814</v>
      </c>
      <c r="H519" s="735" t="s">
        <v>310</v>
      </c>
      <c r="I519" s="728" t="s">
        <v>477</v>
      </c>
      <c r="J519" s="761">
        <v>38416</v>
      </c>
      <c r="K519" s="887" t="s">
        <v>936</v>
      </c>
      <c r="L519" s="887" t="s">
        <v>2549</v>
      </c>
      <c r="M519" s="785">
        <v>40186</v>
      </c>
      <c r="N519" s="740" t="s">
        <v>505</v>
      </c>
      <c r="O519" s="740" t="s">
        <v>50</v>
      </c>
      <c r="P519" s="740" t="s">
        <v>1010</v>
      </c>
      <c r="Q519" s="736" t="s">
        <v>1009</v>
      </c>
      <c r="R519" s="740" t="s">
        <v>676</v>
      </c>
      <c r="S519" s="743">
        <v>63600</v>
      </c>
      <c r="T519" s="743">
        <v>63600</v>
      </c>
      <c r="U519" s="744">
        <v>0</v>
      </c>
      <c r="V519" s="744">
        <v>0</v>
      </c>
      <c r="W519" s="744">
        <v>0</v>
      </c>
      <c r="X519" s="786">
        <v>0</v>
      </c>
      <c r="AA519" s="744">
        <v>0</v>
      </c>
    </row>
    <row r="520" spans="1:27" ht="92.4">
      <c r="A520" s="678" t="s">
        <v>2514</v>
      </c>
      <c r="B520" s="674" t="s">
        <v>917</v>
      </c>
      <c r="C520" s="733" t="s">
        <v>2524</v>
      </c>
      <c r="D520" s="699" t="s">
        <v>2525</v>
      </c>
      <c r="E520" s="737" t="s">
        <v>918</v>
      </c>
      <c r="F520" s="728" t="s">
        <v>2526</v>
      </c>
      <c r="G520" s="761">
        <v>39814</v>
      </c>
      <c r="H520" s="735" t="s">
        <v>310</v>
      </c>
      <c r="I520" s="728" t="s">
        <v>477</v>
      </c>
      <c r="J520" s="761">
        <v>38416</v>
      </c>
      <c r="K520" s="887" t="s">
        <v>936</v>
      </c>
      <c r="L520" s="887" t="s">
        <v>2549</v>
      </c>
      <c r="M520" s="785">
        <v>40186</v>
      </c>
      <c r="N520" s="740" t="s">
        <v>505</v>
      </c>
      <c r="O520" s="740" t="s">
        <v>50</v>
      </c>
      <c r="P520" s="740" t="s">
        <v>1011</v>
      </c>
      <c r="Q520" s="736" t="s">
        <v>1012</v>
      </c>
      <c r="R520" s="740" t="s">
        <v>39</v>
      </c>
      <c r="S520" s="743">
        <v>0</v>
      </c>
      <c r="T520" s="743">
        <v>0</v>
      </c>
      <c r="U520" s="744">
        <v>1112185</v>
      </c>
      <c r="V520" s="744">
        <v>0</v>
      </c>
      <c r="W520" s="744">
        <v>0</v>
      </c>
      <c r="X520" s="786">
        <v>0</v>
      </c>
      <c r="AA520" s="744">
        <v>1112185</v>
      </c>
    </row>
    <row r="521" spans="1:27" ht="92.4">
      <c r="A521" s="678" t="s">
        <v>2514</v>
      </c>
      <c r="B521" s="674" t="s">
        <v>917</v>
      </c>
      <c r="C521" s="733" t="s">
        <v>2524</v>
      </c>
      <c r="D521" s="699" t="s">
        <v>2525</v>
      </c>
      <c r="E521" s="737" t="s">
        <v>918</v>
      </c>
      <c r="F521" s="728" t="s">
        <v>2526</v>
      </c>
      <c r="G521" s="761">
        <v>39814</v>
      </c>
      <c r="H521" s="735" t="s">
        <v>310</v>
      </c>
      <c r="I521" s="728" t="s">
        <v>477</v>
      </c>
      <c r="J521" s="761">
        <v>38416</v>
      </c>
      <c r="K521" s="887" t="s">
        <v>936</v>
      </c>
      <c r="L521" s="887" t="s">
        <v>2549</v>
      </c>
      <c r="M521" s="785">
        <v>40186</v>
      </c>
      <c r="N521" s="740" t="s">
        <v>505</v>
      </c>
      <c r="O521" s="740" t="s">
        <v>50</v>
      </c>
      <c r="P521" s="740" t="s">
        <v>1011</v>
      </c>
      <c r="Q521" s="736" t="s">
        <v>1012</v>
      </c>
      <c r="R521" s="740" t="s">
        <v>676</v>
      </c>
      <c r="S521" s="743">
        <v>0</v>
      </c>
      <c r="T521" s="743">
        <v>0</v>
      </c>
      <c r="U521" s="744">
        <v>77376</v>
      </c>
      <c r="V521" s="744">
        <v>81000</v>
      </c>
      <c r="W521" s="744">
        <v>81000</v>
      </c>
      <c r="X521" s="786">
        <v>81000</v>
      </c>
      <c r="AA521" s="744">
        <v>77376</v>
      </c>
    </row>
    <row r="522" spans="1:27" ht="92.4">
      <c r="A522" s="678" t="s">
        <v>2514</v>
      </c>
      <c r="B522" s="674" t="s">
        <v>917</v>
      </c>
      <c r="C522" s="733" t="s">
        <v>2524</v>
      </c>
      <c r="D522" s="699" t="s">
        <v>2525</v>
      </c>
      <c r="E522" s="737" t="s">
        <v>918</v>
      </c>
      <c r="F522" s="728" t="s">
        <v>2526</v>
      </c>
      <c r="G522" s="761">
        <v>39814</v>
      </c>
      <c r="H522" s="735" t="s">
        <v>310</v>
      </c>
      <c r="I522" s="728" t="s">
        <v>477</v>
      </c>
      <c r="J522" s="761">
        <v>38416</v>
      </c>
      <c r="K522" s="887" t="s">
        <v>936</v>
      </c>
      <c r="L522" s="887" t="s">
        <v>2549</v>
      </c>
      <c r="M522" s="785">
        <v>40186</v>
      </c>
      <c r="N522" s="740" t="s">
        <v>505</v>
      </c>
      <c r="O522" s="740" t="s">
        <v>50</v>
      </c>
      <c r="P522" s="740" t="s">
        <v>1013</v>
      </c>
      <c r="Q522" s="736" t="s">
        <v>1014</v>
      </c>
      <c r="R522" s="740">
        <v>244</v>
      </c>
      <c r="S522" s="743">
        <v>163253.5</v>
      </c>
      <c r="T522" s="744">
        <v>163253.5</v>
      </c>
      <c r="U522" s="786">
        <v>0</v>
      </c>
      <c r="V522" s="786">
        <v>0</v>
      </c>
      <c r="W522" s="786">
        <v>0</v>
      </c>
      <c r="X522" s="786">
        <v>0</v>
      </c>
      <c r="AA522" s="786">
        <v>0</v>
      </c>
    </row>
    <row r="523" spans="1:27" ht="92.4">
      <c r="A523" s="678" t="s">
        <v>2514</v>
      </c>
      <c r="B523" s="674" t="s">
        <v>917</v>
      </c>
      <c r="C523" s="733" t="s">
        <v>2524</v>
      </c>
      <c r="D523" s="699" t="s">
        <v>2525</v>
      </c>
      <c r="E523" s="737" t="s">
        <v>918</v>
      </c>
      <c r="F523" s="728" t="s">
        <v>2526</v>
      </c>
      <c r="G523" s="761">
        <v>39814</v>
      </c>
      <c r="H523" s="735" t="s">
        <v>310</v>
      </c>
      <c r="I523" s="728" t="s">
        <v>477</v>
      </c>
      <c r="J523" s="761">
        <v>38416</v>
      </c>
      <c r="K523" s="887" t="s">
        <v>936</v>
      </c>
      <c r="L523" s="887" t="s">
        <v>2549</v>
      </c>
      <c r="M523" s="785">
        <v>40186</v>
      </c>
      <c r="N523" s="740" t="s">
        <v>505</v>
      </c>
      <c r="O523" s="740" t="s">
        <v>50</v>
      </c>
      <c r="P523" s="740" t="s">
        <v>1013</v>
      </c>
      <c r="Q523" s="736" t="s">
        <v>1014</v>
      </c>
      <c r="R523" s="740">
        <v>323</v>
      </c>
      <c r="S523" s="743">
        <v>336000</v>
      </c>
      <c r="T523" s="744">
        <v>336000</v>
      </c>
      <c r="U523" s="786">
        <v>0</v>
      </c>
      <c r="V523" s="786">
        <v>0</v>
      </c>
      <c r="W523" s="786">
        <v>0</v>
      </c>
      <c r="X523" s="786">
        <v>0</v>
      </c>
      <c r="AA523" s="786">
        <v>0</v>
      </c>
    </row>
    <row r="524" spans="1:27" ht="92.4">
      <c r="A524" s="678" t="s">
        <v>2514</v>
      </c>
      <c r="B524" s="674" t="s">
        <v>917</v>
      </c>
      <c r="C524" s="733" t="s">
        <v>2524</v>
      </c>
      <c r="D524" s="699" t="s">
        <v>2525</v>
      </c>
      <c r="E524" s="737" t="s">
        <v>918</v>
      </c>
      <c r="F524" s="728" t="s">
        <v>2526</v>
      </c>
      <c r="G524" s="761">
        <v>39814</v>
      </c>
      <c r="H524" s="735" t="s">
        <v>310</v>
      </c>
      <c r="I524" s="728" t="s">
        <v>477</v>
      </c>
      <c r="J524" s="761">
        <v>38416</v>
      </c>
      <c r="K524" s="887" t="s">
        <v>936</v>
      </c>
      <c r="L524" s="887" t="s">
        <v>2549</v>
      </c>
      <c r="M524" s="785">
        <v>40186</v>
      </c>
      <c r="N524" s="740" t="s">
        <v>505</v>
      </c>
      <c r="O524" s="740" t="s">
        <v>50</v>
      </c>
      <c r="P524" s="740" t="s">
        <v>1015</v>
      </c>
      <c r="Q524" s="736" t="s">
        <v>1016</v>
      </c>
      <c r="R524" s="740" t="s">
        <v>39</v>
      </c>
      <c r="S524" s="744">
        <v>0</v>
      </c>
      <c r="T524" s="744">
        <v>0</v>
      </c>
      <c r="U524" s="786">
        <v>235200</v>
      </c>
      <c r="V524" s="786">
        <v>25000</v>
      </c>
      <c r="W524" s="786">
        <v>25000</v>
      </c>
      <c r="X524" s="786">
        <v>25000</v>
      </c>
      <c r="AA524" s="786">
        <v>235200</v>
      </c>
    </row>
    <row r="525" spans="1:27" ht="92.4">
      <c r="A525" s="678" t="s">
        <v>2514</v>
      </c>
      <c r="B525" s="674" t="s">
        <v>917</v>
      </c>
      <c r="C525" s="733" t="s">
        <v>2524</v>
      </c>
      <c r="D525" s="699" t="s">
        <v>2525</v>
      </c>
      <c r="E525" s="737" t="s">
        <v>918</v>
      </c>
      <c r="F525" s="728" t="s">
        <v>2526</v>
      </c>
      <c r="G525" s="761">
        <v>39814</v>
      </c>
      <c r="H525" s="735" t="s">
        <v>310</v>
      </c>
      <c r="I525" s="728" t="s">
        <v>477</v>
      </c>
      <c r="J525" s="761">
        <v>38416</v>
      </c>
      <c r="K525" s="887" t="s">
        <v>936</v>
      </c>
      <c r="L525" s="887" t="s">
        <v>2549</v>
      </c>
      <c r="M525" s="785">
        <v>40186</v>
      </c>
      <c r="N525" s="678" t="s">
        <v>505</v>
      </c>
      <c r="O525" s="678" t="s">
        <v>49</v>
      </c>
      <c r="P525" s="740" t="s">
        <v>1018</v>
      </c>
      <c r="Q525" s="736" t="s">
        <v>1019</v>
      </c>
      <c r="R525" s="740" t="s">
        <v>39</v>
      </c>
      <c r="S525" s="744">
        <v>52457.96</v>
      </c>
      <c r="T525" s="744">
        <v>48284.85</v>
      </c>
      <c r="U525" s="786">
        <v>0</v>
      </c>
      <c r="V525" s="786">
        <v>0</v>
      </c>
      <c r="W525" s="786">
        <v>0</v>
      </c>
      <c r="X525" s="786">
        <v>0</v>
      </c>
      <c r="AA525" s="786">
        <v>0</v>
      </c>
    </row>
    <row r="526" spans="1:27" ht="92.4">
      <c r="A526" s="678" t="s">
        <v>2514</v>
      </c>
      <c r="B526" s="674" t="s">
        <v>917</v>
      </c>
      <c r="C526" s="733" t="s">
        <v>2524</v>
      </c>
      <c r="D526" s="699" t="s">
        <v>2525</v>
      </c>
      <c r="E526" s="737" t="s">
        <v>918</v>
      </c>
      <c r="F526" s="728" t="s">
        <v>2526</v>
      </c>
      <c r="G526" s="761">
        <v>39814</v>
      </c>
      <c r="H526" s="735" t="s">
        <v>310</v>
      </c>
      <c r="I526" s="728" t="s">
        <v>477</v>
      </c>
      <c r="J526" s="761">
        <v>38416</v>
      </c>
      <c r="K526" s="887" t="s">
        <v>936</v>
      </c>
      <c r="L526" s="887" t="s">
        <v>2549</v>
      </c>
      <c r="M526" s="785">
        <v>40186</v>
      </c>
      <c r="N526" s="740" t="s">
        <v>505</v>
      </c>
      <c r="O526" s="740" t="s">
        <v>50</v>
      </c>
      <c r="P526" s="740" t="s">
        <v>1018</v>
      </c>
      <c r="Q526" s="736" t="s">
        <v>1019</v>
      </c>
      <c r="R526" s="740" t="s">
        <v>676</v>
      </c>
      <c r="S526" s="744">
        <v>1730305</v>
      </c>
      <c r="T526" s="744">
        <v>1730305</v>
      </c>
      <c r="U526" s="786">
        <v>0</v>
      </c>
      <c r="V526" s="786">
        <v>0</v>
      </c>
      <c r="W526" s="786">
        <v>0</v>
      </c>
      <c r="X526" s="786">
        <v>0</v>
      </c>
      <c r="AA526" s="786">
        <v>0</v>
      </c>
    </row>
    <row r="527" spans="1:27" ht="92.4">
      <c r="A527" s="678" t="s">
        <v>2514</v>
      </c>
      <c r="B527" s="674" t="s">
        <v>917</v>
      </c>
      <c r="C527" s="733" t="s">
        <v>2524</v>
      </c>
      <c r="D527" s="699" t="s">
        <v>2525</v>
      </c>
      <c r="E527" s="737" t="s">
        <v>918</v>
      </c>
      <c r="F527" s="728" t="s">
        <v>2526</v>
      </c>
      <c r="G527" s="761">
        <v>39814</v>
      </c>
      <c r="H527" s="735" t="s">
        <v>310</v>
      </c>
      <c r="I527" s="728" t="s">
        <v>477</v>
      </c>
      <c r="J527" s="761">
        <v>38416</v>
      </c>
      <c r="K527" s="887" t="s">
        <v>936</v>
      </c>
      <c r="L527" s="887" t="s">
        <v>2549</v>
      </c>
      <c r="M527" s="785">
        <v>40186</v>
      </c>
      <c r="N527" s="740" t="s">
        <v>505</v>
      </c>
      <c r="O527" s="740" t="s">
        <v>49</v>
      </c>
      <c r="P527" s="740" t="s">
        <v>1018</v>
      </c>
      <c r="Q527" s="736" t="s">
        <v>1019</v>
      </c>
      <c r="R527" s="740" t="s">
        <v>40</v>
      </c>
      <c r="S527" s="744">
        <v>28900</v>
      </c>
      <c r="T527" s="744">
        <v>28900</v>
      </c>
      <c r="U527" s="786">
        <v>0</v>
      </c>
      <c r="V527" s="786">
        <v>0</v>
      </c>
      <c r="W527" s="786">
        <v>0</v>
      </c>
      <c r="X527" s="786">
        <v>0</v>
      </c>
      <c r="AA527" s="786">
        <v>0</v>
      </c>
    </row>
    <row r="528" spans="1:27" ht="92.4">
      <c r="A528" s="678" t="s">
        <v>2514</v>
      </c>
      <c r="B528" s="674" t="s">
        <v>917</v>
      </c>
      <c r="C528" s="733" t="s">
        <v>2524</v>
      </c>
      <c r="D528" s="699" t="s">
        <v>2525</v>
      </c>
      <c r="E528" s="737" t="s">
        <v>918</v>
      </c>
      <c r="F528" s="728" t="s">
        <v>2526</v>
      </c>
      <c r="G528" s="761">
        <v>39814</v>
      </c>
      <c r="H528" s="735" t="s">
        <v>310</v>
      </c>
      <c r="I528" s="728" t="s">
        <v>477</v>
      </c>
      <c r="J528" s="761">
        <v>38416</v>
      </c>
      <c r="K528" s="887" t="s">
        <v>936</v>
      </c>
      <c r="L528" s="887" t="s">
        <v>2549</v>
      </c>
      <c r="M528" s="785">
        <v>40186</v>
      </c>
      <c r="N528" s="740" t="s">
        <v>505</v>
      </c>
      <c r="O528" s="740" t="s">
        <v>49</v>
      </c>
      <c r="P528" s="740" t="s">
        <v>1018</v>
      </c>
      <c r="Q528" s="736" t="s">
        <v>1019</v>
      </c>
      <c r="R528" s="740" t="s">
        <v>41</v>
      </c>
      <c r="S528" s="744">
        <v>2169.56</v>
      </c>
      <c r="T528" s="744">
        <v>2169.56</v>
      </c>
      <c r="U528" s="786">
        <v>0</v>
      </c>
      <c r="V528" s="786">
        <v>0</v>
      </c>
      <c r="W528" s="786">
        <v>0</v>
      </c>
      <c r="X528" s="786">
        <v>0</v>
      </c>
      <c r="AA528" s="786">
        <v>0</v>
      </c>
    </row>
    <row r="529" spans="1:27" ht="92.4">
      <c r="A529" s="683" t="s">
        <v>2514</v>
      </c>
      <c r="B529" s="681" t="s">
        <v>917</v>
      </c>
      <c r="C529" s="601" t="s">
        <v>2524</v>
      </c>
      <c r="D529" s="687" t="s">
        <v>2525</v>
      </c>
      <c r="E529" s="745" t="s">
        <v>918</v>
      </c>
      <c r="F529" s="888" t="s">
        <v>2526</v>
      </c>
      <c r="G529" s="682">
        <v>39814</v>
      </c>
      <c r="H529" s="739" t="s">
        <v>310</v>
      </c>
      <c r="I529" s="888" t="s">
        <v>477</v>
      </c>
      <c r="J529" s="682">
        <v>38416</v>
      </c>
      <c r="K529" s="889" t="s">
        <v>936</v>
      </c>
      <c r="L529" s="889" t="s">
        <v>2549</v>
      </c>
      <c r="M529" s="890">
        <v>40186</v>
      </c>
      <c r="N529" s="747" t="s">
        <v>505</v>
      </c>
      <c r="O529" s="747" t="s">
        <v>49</v>
      </c>
      <c r="P529" s="747" t="s">
        <v>1020</v>
      </c>
      <c r="Q529" s="746" t="s">
        <v>1019</v>
      </c>
      <c r="R529" s="747" t="s">
        <v>39</v>
      </c>
      <c r="S529" s="891">
        <v>0</v>
      </c>
      <c r="T529" s="891">
        <v>0</v>
      </c>
      <c r="U529" s="786">
        <v>583590</v>
      </c>
      <c r="V529" s="786">
        <v>68690</v>
      </c>
      <c r="W529" s="786">
        <v>68690</v>
      </c>
      <c r="X529" s="786">
        <v>68690</v>
      </c>
      <c r="AA529" s="786">
        <v>583590</v>
      </c>
    </row>
    <row r="530" spans="1:27" ht="92.4">
      <c r="A530" s="678" t="s">
        <v>2514</v>
      </c>
      <c r="B530" s="674" t="s">
        <v>917</v>
      </c>
      <c r="C530" s="733" t="s">
        <v>2524</v>
      </c>
      <c r="D530" s="699" t="s">
        <v>2525</v>
      </c>
      <c r="E530" s="737" t="s">
        <v>918</v>
      </c>
      <c r="F530" s="728" t="s">
        <v>2526</v>
      </c>
      <c r="G530" s="761">
        <v>39814</v>
      </c>
      <c r="H530" s="735" t="s">
        <v>310</v>
      </c>
      <c r="I530" s="728" t="s">
        <v>477</v>
      </c>
      <c r="J530" s="761">
        <v>38416</v>
      </c>
      <c r="K530" s="887" t="s">
        <v>936</v>
      </c>
      <c r="L530" s="887" t="s">
        <v>2549</v>
      </c>
      <c r="M530" s="785">
        <v>40186</v>
      </c>
      <c r="N530" s="740" t="s">
        <v>505</v>
      </c>
      <c r="O530" s="740" t="s">
        <v>50</v>
      </c>
      <c r="P530" s="740" t="s">
        <v>1020</v>
      </c>
      <c r="Q530" s="736" t="s">
        <v>1019</v>
      </c>
      <c r="R530" s="740" t="s">
        <v>676</v>
      </c>
      <c r="S530" s="744">
        <v>0</v>
      </c>
      <c r="T530" s="744">
        <v>0</v>
      </c>
      <c r="U530" s="786">
        <v>1702525</v>
      </c>
      <c r="V530" s="786">
        <v>2608500</v>
      </c>
      <c r="W530" s="786">
        <v>2608500</v>
      </c>
      <c r="X530" s="786">
        <v>2608500</v>
      </c>
      <c r="AA530" s="786">
        <v>1702525</v>
      </c>
    </row>
    <row r="531" spans="1:27" ht="92.4">
      <c r="A531" s="678" t="s">
        <v>2514</v>
      </c>
      <c r="B531" s="674" t="s">
        <v>917</v>
      </c>
      <c r="C531" s="733" t="s">
        <v>2524</v>
      </c>
      <c r="D531" s="699" t="s">
        <v>2525</v>
      </c>
      <c r="E531" s="737" t="s">
        <v>918</v>
      </c>
      <c r="F531" s="728" t="s">
        <v>2526</v>
      </c>
      <c r="G531" s="761">
        <v>39814</v>
      </c>
      <c r="H531" s="735" t="s">
        <v>310</v>
      </c>
      <c r="I531" s="728" t="s">
        <v>477</v>
      </c>
      <c r="J531" s="761">
        <v>38416</v>
      </c>
      <c r="K531" s="887" t="s">
        <v>936</v>
      </c>
      <c r="L531" s="887" t="s">
        <v>2549</v>
      </c>
      <c r="M531" s="785">
        <v>40186</v>
      </c>
      <c r="N531" s="740" t="s">
        <v>505</v>
      </c>
      <c r="O531" s="740" t="s">
        <v>49</v>
      </c>
      <c r="P531" s="740" t="s">
        <v>1020</v>
      </c>
      <c r="Q531" s="736" t="s">
        <v>1019</v>
      </c>
      <c r="R531" s="740" t="s">
        <v>40</v>
      </c>
      <c r="S531" s="744">
        <v>0</v>
      </c>
      <c r="T531" s="744">
        <v>0</v>
      </c>
      <c r="U531" s="786">
        <v>25100</v>
      </c>
      <c r="V531" s="786">
        <v>32110</v>
      </c>
      <c r="W531" s="786">
        <v>32110</v>
      </c>
      <c r="X531" s="786">
        <v>32110</v>
      </c>
      <c r="AA531" s="786">
        <v>25100</v>
      </c>
    </row>
    <row r="532" spans="1:27" ht="92.4">
      <c r="A532" s="678" t="s">
        <v>2514</v>
      </c>
      <c r="B532" s="674" t="s">
        <v>917</v>
      </c>
      <c r="C532" s="733" t="s">
        <v>2524</v>
      </c>
      <c r="D532" s="699" t="s">
        <v>2525</v>
      </c>
      <c r="E532" s="737" t="s">
        <v>918</v>
      </c>
      <c r="F532" s="728" t="s">
        <v>2526</v>
      </c>
      <c r="G532" s="761">
        <v>39814</v>
      </c>
      <c r="H532" s="735" t="s">
        <v>310</v>
      </c>
      <c r="I532" s="728" t="s">
        <v>477</v>
      </c>
      <c r="J532" s="761">
        <v>38416</v>
      </c>
      <c r="K532" s="887" t="s">
        <v>936</v>
      </c>
      <c r="L532" s="887" t="s">
        <v>2549</v>
      </c>
      <c r="M532" s="785">
        <v>40186</v>
      </c>
      <c r="N532" s="740" t="s">
        <v>505</v>
      </c>
      <c r="O532" s="740" t="s">
        <v>49</v>
      </c>
      <c r="P532" s="740" t="s">
        <v>1020</v>
      </c>
      <c r="Q532" s="736" t="s">
        <v>1019</v>
      </c>
      <c r="R532" s="740" t="s">
        <v>41</v>
      </c>
      <c r="S532" s="744">
        <v>0</v>
      </c>
      <c r="T532" s="744">
        <v>0</v>
      </c>
      <c r="U532" s="786">
        <v>5380</v>
      </c>
      <c r="V532" s="786">
        <v>2750</v>
      </c>
      <c r="W532" s="786">
        <v>2750</v>
      </c>
      <c r="X532" s="786">
        <v>2750</v>
      </c>
      <c r="AA532" s="786">
        <v>5380</v>
      </c>
    </row>
    <row r="533" spans="1:27" ht="92.4">
      <c r="A533" s="678" t="s">
        <v>2514</v>
      </c>
      <c r="B533" s="674" t="s">
        <v>917</v>
      </c>
      <c r="C533" s="733" t="s">
        <v>2524</v>
      </c>
      <c r="D533" s="699" t="s">
        <v>2525</v>
      </c>
      <c r="E533" s="737" t="s">
        <v>918</v>
      </c>
      <c r="F533" s="728" t="s">
        <v>2526</v>
      </c>
      <c r="G533" s="761">
        <v>39814</v>
      </c>
      <c r="H533" s="735" t="s">
        <v>310</v>
      </c>
      <c r="I533" s="728" t="s">
        <v>477</v>
      </c>
      <c r="J533" s="761">
        <v>38416</v>
      </c>
      <c r="K533" s="887" t="s">
        <v>936</v>
      </c>
      <c r="L533" s="887" t="s">
        <v>2549</v>
      </c>
      <c r="M533" s="785">
        <v>40186</v>
      </c>
      <c r="N533" s="740" t="s">
        <v>505</v>
      </c>
      <c r="O533" s="740" t="s">
        <v>49</v>
      </c>
      <c r="P533" s="740" t="s">
        <v>1022</v>
      </c>
      <c r="Q533" s="736" t="s">
        <v>2550</v>
      </c>
      <c r="R533" s="740" t="s">
        <v>39</v>
      </c>
      <c r="S533" s="744">
        <v>0</v>
      </c>
      <c r="T533" s="744">
        <v>0</v>
      </c>
      <c r="U533" s="786">
        <v>0</v>
      </c>
      <c r="V533" s="786">
        <v>0</v>
      </c>
      <c r="W533" s="786">
        <v>0</v>
      </c>
      <c r="X533" s="786">
        <v>0</v>
      </c>
      <c r="AA533" s="786">
        <v>0</v>
      </c>
    </row>
    <row r="534" spans="1:27" ht="92.4">
      <c r="A534" s="678" t="s">
        <v>2514</v>
      </c>
      <c r="B534" s="674" t="s">
        <v>917</v>
      </c>
      <c r="C534" s="733" t="s">
        <v>2524</v>
      </c>
      <c r="D534" s="699" t="s">
        <v>2525</v>
      </c>
      <c r="E534" s="737" t="s">
        <v>918</v>
      </c>
      <c r="F534" s="728" t="s">
        <v>2526</v>
      </c>
      <c r="G534" s="761">
        <v>39814</v>
      </c>
      <c r="H534" s="735" t="s">
        <v>310</v>
      </c>
      <c r="I534" s="728" t="s">
        <v>477</v>
      </c>
      <c r="J534" s="761">
        <v>38416</v>
      </c>
      <c r="K534" s="887" t="s">
        <v>936</v>
      </c>
      <c r="L534" s="887" t="s">
        <v>2549</v>
      </c>
      <c r="M534" s="785">
        <v>40186</v>
      </c>
      <c r="N534" s="740" t="s">
        <v>505</v>
      </c>
      <c r="O534" s="740" t="s">
        <v>49</v>
      </c>
      <c r="P534" s="740" t="s">
        <v>3356</v>
      </c>
      <c r="Q534" s="736" t="s">
        <v>2550</v>
      </c>
      <c r="R534" s="740" t="s">
        <v>39</v>
      </c>
      <c r="S534" s="744">
        <v>0</v>
      </c>
      <c r="T534" s="744">
        <v>0</v>
      </c>
      <c r="U534" s="786">
        <v>0</v>
      </c>
      <c r="V534" s="786">
        <v>1751860</v>
      </c>
      <c r="W534" s="786">
        <v>1751860</v>
      </c>
      <c r="X534" s="786">
        <v>1751860</v>
      </c>
      <c r="AA534" s="786">
        <v>0</v>
      </c>
    </row>
    <row r="535" spans="1:27" ht="92.4">
      <c r="A535" s="678" t="s">
        <v>2514</v>
      </c>
      <c r="B535" s="674" t="s">
        <v>917</v>
      </c>
      <c r="C535" s="733" t="s">
        <v>2524</v>
      </c>
      <c r="D535" s="699" t="s">
        <v>2525</v>
      </c>
      <c r="E535" s="737" t="s">
        <v>918</v>
      </c>
      <c r="F535" s="728" t="s">
        <v>2526</v>
      </c>
      <c r="G535" s="761">
        <v>39814</v>
      </c>
      <c r="H535" s="735" t="s">
        <v>310</v>
      </c>
      <c r="I535" s="728" t="s">
        <v>477</v>
      </c>
      <c r="J535" s="761">
        <v>38416</v>
      </c>
      <c r="K535" s="887" t="s">
        <v>936</v>
      </c>
      <c r="L535" s="887" t="s">
        <v>2549</v>
      </c>
      <c r="M535" s="785">
        <v>40186</v>
      </c>
      <c r="N535" s="740" t="s">
        <v>505</v>
      </c>
      <c r="O535" s="740" t="s">
        <v>49</v>
      </c>
      <c r="P535" s="740" t="s">
        <v>1023</v>
      </c>
      <c r="Q535" s="748" t="s">
        <v>1024</v>
      </c>
      <c r="R535" s="740" t="s">
        <v>181</v>
      </c>
      <c r="S535" s="744">
        <v>1827000</v>
      </c>
      <c r="T535" s="744">
        <v>1827000</v>
      </c>
      <c r="U535" s="786">
        <v>0</v>
      </c>
      <c r="V535" s="786">
        <v>0</v>
      </c>
      <c r="W535" s="786">
        <v>0</v>
      </c>
      <c r="X535" s="786">
        <v>0</v>
      </c>
      <c r="AA535" s="786">
        <v>0</v>
      </c>
    </row>
    <row r="536" spans="1:27" ht="132">
      <c r="A536" s="678" t="s">
        <v>2514</v>
      </c>
      <c r="B536" s="674" t="s">
        <v>917</v>
      </c>
      <c r="C536" s="733" t="s">
        <v>2524</v>
      </c>
      <c r="D536" s="699" t="s">
        <v>2525</v>
      </c>
      <c r="E536" s="737" t="s">
        <v>918</v>
      </c>
      <c r="F536" s="728" t="s">
        <v>2526</v>
      </c>
      <c r="G536" s="761">
        <v>39814</v>
      </c>
      <c r="H536" s="735" t="s">
        <v>310</v>
      </c>
      <c r="I536" s="728" t="s">
        <v>477</v>
      </c>
      <c r="J536" s="761">
        <v>38416</v>
      </c>
      <c r="K536" s="887" t="s">
        <v>3529</v>
      </c>
      <c r="L536" s="887" t="s">
        <v>3530</v>
      </c>
      <c r="M536" s="785">
        <v>40186</v>
      </c>
      <c r="N536" s="740" t="s">
        <v>505</v>
      </c>
      <c r="O536" s="740" t="s">
        <v>49</v>
      </c>
      <c r="P536" s="740" t="s">
        <v>1025</v>
      </c>
      <c r="Q536" s="748" t="s">
        <v>1026</v>
      </c>
      <c r="R536" s="740" t="s">
        <v>860</v>
      </c>
      <c r="S536" s="744">
        <v>0</v>
      </c>
      <c r="T536" s="744">
        <v>0</v>
      </c>
      <c r="U536" s="786">
        <v>1361450</v>
      </c>
      <c r="V536" s="786">
        <v>1232510</v>
      </c>
      <c r="W536" s="786">
        <v>1160510</v>
      </c>
      <c r="X536" s="786">
        <v>1160510</v>
      </c>
      <c r="AA536" s="786">
        <v>1361450</v>
      </c>
    </row>
    <row r="537" spans="1:27" ht="92.4">
      <c r="A537" s="678" t="s">
        <v>2514</v>
      </c>
      <c r="B537" s="674" t="s">
        <v>917</v>
      </c>
      <c r="C537" s="733" t="s">
        <v>2524</v>
      </c>
      <c r="D537" s="699" t="s">
        <v>2525</v>
      </c>
      <c r="E537" s="737" t="s">
        <v>918</v>
      </c>
      <c r="F537" s="728" t="s">
        <v>2526</v>
      </c>
      <c r="G537" s="761">
        <v>39814</v>
      </c>
      <c r="H537" s="735" t="s">
        <v>310</v>
      </c>
      <c r="I537" s="728" t="s">
        <v>477</v>
      </c>
      <c r="J537" s="761">
        <v>38416</v>
      </c>
      <c r="K537" s="887" t="s">
        <v>936</v>
      </c>
      <c r="L537" s="887" t="s">
        <v>2549</v>
      </c>
      <c r="M537" s="785">
        <v>40186</v>
      </c>
      <c r="N537" s="740" t="s">
        <v>127</v>
      </c>
      <c r="O537" s="740" t="s">
        <v>46</v>
      </c>
      <c r="P537" s="740" t="s">
        <v>521</v>
      </c>
      <c r="Q537" s="748" t="s">
        <v>129</v>
      </c>
      <c r="R537" s="740" t="s">
        <v>39</v>
      </c>
      <c r="S537" s="744">
        <v>0</v>
      </c>
      <c r="T537" s="744">
        <v>0</v>
      </c>
      <c r="U537" s="786">
        <v>0</v>
      </c>
      <c r="V537" s="786">
        <v>2704980</v>
      </c>
      <c r="W537" s="786">
        <v>2704980</v>
      </c>
      <c r="X537" s="786">
        <v>2704980</v>
      </c>
      <c r="AA537" s="786">
        <v>0</v>
      </c>
    </row>
    <row r="538" spans="1:27" ht="92.4">
      <c r="A538" s="678" t="s">
        <v>2514</v>
      </c>
      <c r="B538" s="674" t="s">
        <v>917</v>
      </c>
      <c r="C538" s="733" t="s">
        <v>2524</v>
      </c>
      <c r="D538" s="699" t="s">
        <v>2525</v>
      </c>
      <c r="E538" s="737" t="s">
        <v>918</v>
      </c>
      <c r="F538" s="728" t="s">
        <v>2526</v>
      </c>
      <c r="G538" s="761">
        <v>39814</v>
      </c>
      <c r="H538" s="735" t="s">
        <v>310</v>
      </c>
      <c r="I538" s="728" t="s">
        <v>477</v>
      </c>
      <c r="J538" s="761">
        <v>38416</v>
      </c>
      <c r="K538" s="887" t="s">
        <v>936</v>
      </c>
      <c r="L538" s="887" t="s">
        <v>2551</v>
      </c>
      <c r="M538" s="785">
        <v>40186</v>
      </c>
      <c r="N538" s="740" t="s">
        <v>505</v>
      </c>
      <c r="O538" s="740" t="s">
        <v>50</v>
      </c>
      <c r="P538" s="740" t="s">
        <v>1028</v>
      </c>
      <c r="Q538" s="748" t="s">
        <v>1029</v>
      </c>
      <c r="R538" s="740" t="s">
        <v>39</v>
      </c>
      <c r="S538" s="744">
        <v>256880</v>
      </c>
      <c r="T538" s="744">
        <v>256880</v>
      </c>
      <c r="U538" s="786">
        <v>0</v>
      </c>
      <c r="V538" s="786">
        <v>0</v>
      </c>
      <c r="W538" s="786">
        <v>0</v>
      </c>
      <c r="X538" s="786">
        <v>0</v>
      </c>
      <c r="AA538" s="786">
        <v>0</v>
      </c>
    </row>
    <row r="539" spans="1:27" ht="92.4">
      <c r="A539" s="678" t="s">
        <v>2514</v>
      </c>
      <c r="B539" s="674" t="s">
        <v>917</v>
      </c>
      <c r="C539" s="733" t="s">
        <v>2524</v>
      </c>
      <c r="D539" s="699" t="s">
        <v>2525</v>
      </c>
      <c r="E539" s="737" t="s">
        <v>918</v>
      </c>
      <c r="F539" s="728" t="s">
        <v>2526</v>
      </c>
      <c r="G539" s="761">
        <v>39814</v>
      </c>
      <c r="H539" s="735" t="s">
        <v>310</v>
      </c>
      <c r="I539" s="728" t="s">
        <v>477</v>
      </c>
      <c r="J539" s="761">
        <v>38416</v>
      </c>
      <c r="K539" s="887" t="s">
        <v>936</v>
      </c>
      <c r="L539" s="887" t="s">
        <v>2552</v>
      </c>
      <c r="M539" s="785">
        <v>40186</v>
      </c>
      <c r="N539" s="740" t="s">
        <v>505</v>
      </c>
      <c r="O539" s="740" t="s">
        <v>50</v>
      </c>
      <c r="P539" s="740" t="s">
        <v>1031</v>
      </c>
      <c r="Q539" s="748" t="s">
        <v>1032</v>
      </c>
      <c r="R539" s="740" t="s">
        <v>39</v>
      </c>
      <c r="S539" s="744">
        <v>0</v>
      </c>
      <c r="T539" s="744">
        <v>0</v>
      </c>
      <c r="U539" s="786">
        <v>371880</v>
      </c>
      <c r="V539" s="786">
        <v>75000</v>
      </c>
      <c r="W539" s="786">
        <v>75000</v>
      </c>
      <c r="X539" s="786">
        <v>75000</v>
      </c>
      <c r="AA539" s="786">
        <v>371880</v>
      </c>
    </row>
    <row r="540" spans="1:27" ht="92.4">
      <c r="A540" s="678" t="s">
        <v>2514</v>
      </c>
      <c r="B540" s="674" t="s">
        <v>917</v>
      </c>
      <c r="C540" s="733" t="s">
        <v>2524</v>
      </c>
      <c r="D540" s="699" t="s">
        <v>2525</v>
      </c>
      <c r="E540" s="737" t="s">
        <v>918</v>
      </c>
      <c r="F540" s="728" t="s">
        <v>2526</v>
      </c>
      <c r="G540" s="761">
        <v>39814</v>
      </c>
      <c r="H540" s="735" t="s">
        <v>310</v>
      </c>
      <c r="I540" s="728" t="s">
        <v>477</v>
      </c>
      <c r="J540" s="761">
        <v>38416</v>
      </c>
      <c r="K540" s="887" t="s">
        <v>1034</v>
      </c>
      <c r="L540" s="887" t="s">
        <v>2553</v>
      </c>
      <c r="M540" s="729">
        <v>39196</v>
      </c>
      <c r="N540" s="740" t="s">
        <v>505</v>
      </c>
      <c r="O540" s="740" t="s">
        <v>50</v>
      </c>
      <c r="P540" s="740" t="s">
        <v>2554</v>
      </c>
      <c r="Q540" s="736" t="s">
        <v>1036</v>
      </c>
      <c r="R540" s="740" t="s">
        <v>667</v>
      </c>
      <c r="S540" s="744">
        <v>1564350</v>
      </c>
      <c r="T540" s="744">
        <v>1556934.36</v>
      </c>
      <c r="U540" s="786">
        <v>1256748.8600000001</v>
      </c>
      <c r="V540" s="786">
        <v>1664000</v>
      </c>
      <c r="W540" s="786">
        <v>1730000</v>
      </c>
      <c r="X540" s="786">
        <v>1944350</v>
      </c>
      <c r="AA540" s="786">
        <v>1256748.8600000001</v>
      </c>
    </row>
    <row r="541" spans="1:27" ht="92.4">
      <c r="A541" s="678" t="s">
        <v>2514</v>
      </c>
      <c r="B541" s="674" t="s">
        <v>917</v>
      </c>
      <c r="C541" s="733" t="s">
        <v>2524</v>
      </c>
      <c r="D541" s="699" t="s">
        <v>2525</v>
      </c>
      <c r="E541" s="737" t="s">
        <v>918</v>
      </c>
      <c r="F541" s="728" t="s">
        <v>2526</v>
      </c>
      <c r="G541" s="761">
        <v>39814</v>
      </c>
      <c r="H541" s="735" t="s">
        <v>310</v>
      </c>
      <c r="I541" s="728" t="s">
        <v>477</v>
      </c>
      <c r="J541" s="761">
        <v>38416</v>
      </c>
      <c r="K541" s="887" t="s">
        <v>1034</v>
      </c>
      <c r="L541" s="887" t="s">
        <v>2553</v>
      </c>
      <c r="M541" s="729">
        <v>39196</v>
      </c>
      <c r="N541" s="740" t="s">
        <v>505</v>
      </c>
      <c r="O541" s="740" t="s">
        <v>50</v>
      </c>
      <c r="P541" s="740" t="s">
        <v>2555</v>
      </c>
      <c r="Q541" s="738" t="s">
        <v>1036</v>
      </c>
      <c r="R541" s="740" t="s">
        <v>667</v>
      </c>
      <c r="S541" s="744">
        <v>0</v>
      </c>
      <c r="T541" s="744">
        <v>0</v>
      </c>
      <c r="U541" s="786">
        <v>33168.839999999997</v>
      </c>
      <c r="V541" s="786">
        <v>0</v>
      </c>
      <c r="W541" s="786">
        <v>0</v>
      </c>
      <c r="X541" s="786">
        <v>0</v>
      </c>
      <c r="AA541" s="786">
        <v>33168.839999999997</v>
      </c>
    </row>
    <row r="542" spans="1:27" ht="92.4">
      <c r="A542" s="678" t="s">
        <v>2514</v>
      </c>
      <c r="B542" s="674" t="s">
        <v>917</v>
      </c>
      <c r="C542" s="733" t="s">
        <v>2524</v>
      </c>
      <c r="D542" s="699" t="s">
        <v>2525</v>
      </c>
      <c r="E542" s="737" t="s">
        <v>918</v>
      </c>
      <c r="F542" s="728" t="s">
        <v>2526</v>
      </c>
      <c r="G542" s="761">
        <v>39814</v>
      </c>
      <c r="H542" s="735" t="s">
        <v>310</v>
      </c>
      <c r="I542" s="728" t="s">
        <v>477</v>
      </c>
      <c r="J542" s="761">
        <v>38416</v>
      </c>
      <c r="K542" s="887" t="s">
        <v>936</v>
      </c>
      <c r="L542" s="887" t="s">
        <v>2556</v>
      </c>
      <c r="M542" s="785">
        <v>40186</v>
      </c>
      <c r="N542" s="740" t="s">
        <v>505</v>
      </c>
      <c r="O542" s="740" t="s">
        <v>49</v>
      </c>
      <c r="P542" s="893" t="s">
        <v>2557</v>
      </c>
      <c r="Q542" s="738" t="s">
        <v>1019</v>
      </c>
      <c r="R542" s="740" t="s">
        <v>39</v>
      </c>
      <c r="S542" s="744">
        <v>0</v>
      </c>
      <c r="T542" s="744">
        <v>0</v>
      </c>
      <c r="U542" s="786">
        <v>3606.68</v>
      </c>
      <c r="V542" s="786">
        <v>0</v>
      </c>
      <c r="W542" s="786">
        <v>0</v>
      </c>
      <c r="X542" s="786">
        <v>0</v>
      </c>
      <c r="AA542" s="786">
        <v>3606.68</v>
      </c>
    </row>
    <row r="543" spans="1:27" ht="92.4">
      <c r="A543" s="678" t="s">
        <v>2514</v>
      </c>
      <c r="B543" s="674" t="s">
        <v>917</v>
      </c>
      <c r="C543" s="733" t="s">
        <v>2524</v>
      </c>
      <c r="D543" s="699" t="s">
        <v>2525</v>
      </c>
      <c r="E543" s="737" t="s">
        <v>918</v>
      </c>
      <c r="F543" s="728" t="s">
        <v>2526</v>
      </c>
      <c r="G543" s="761">
        <v>39814</v>
      </c>
      <c r="H543" s="735" t="s">
        <v>310</v>
      </c>
      <c r="I543" s="728" t="s">
        <v>477</v>
      </c>
      <c r="J543" s="761">
        <v>38416</v>
      </c>
      <c r="K543" s="887" t="s">
        <v>1034</v>
      </c>
      <c r="L543" s="887" t="s">
        <v>2558</v>
      </c>
      <c r="M543" s="729">
        <v>39196</v>
      </c>
      <c r="N543" s="678" t="s">
        <v>46</v>
      </c>
      <c r="O543" s="678" t="s">
        <v>48</v>
      </c>
      <c r="P543" s="740" t="s">
        <v>2559</v>
      </c>
      <c r="Q543" s="736" t="s">
        <v>2560</v>
      </c>
      <c r="R543" s="740" t="s">
        <v>186</v>
      </c>
      <c r="S543" s="744">
        <v>0</v>
      </c>
      <c r="T543" s="744">
        <v>0</v>
      </c>
      <c r="U543" s="786">
        <v>390000</v>
      </c>
      <c r="V543" s="786">
        <v>0</v>
      </c>
      <c r="W543" s="786">
        <v>0</v>
      </c>
      <c r="X543" s="786">
        <v>0</v>
      </c>
      <c r="AA543" s="786">
        <v>390000</v>
      </c>
    </row>
    <row r="544" spans="1:27" ht="145.19999999999999">
      <c r="A544" s="894">
        <v>609</v>
      </c>
      <c r="B544" s="749" t="s">
        <v>917</v>
      </c>
      <c r="C544" s="895" t="s">
        <v>1037</v>
      </c>
      <c r="D544" s="895" t="s">
        <v>2561</v>
      </c>
      <c r="E544" s="896" t="s">
        <v>2562</v>
      </c>
      <c r="F544" s="728" t="s">
        <v>2563</v>
      </c>
      <c r="G544" s="761">
        <v>41298</v>
      </c>
      <c r="H544" s="897" t="s">
        <v>1041</v>
      </c>
      <c r="I544" s="728" t="s">
        <v>2564</v>
      </c>
      <c r="J544" s="761">
        <v>40179</v>
      </c>
      <c r="K544" s="887" t="s">
        <v>936</v>
      </c>
      <c r="L544" s="887" t="s">
        <v>1043</v>
      </c>
      <c r="M544" s="785">
        <v>40186</v>
      </c>
      <c r="N544" s="740" t="s">
        <v>505</v>
      </c>
      <c r="O544" s="740" t="s">
        <v>50</v>
      </c>
      <c r="P544" s="740" t="s">
        <v>1044</v>
      </c>
      <c r="Q544" s="736" t="s">
        <v>1045</v>
      </c>
      <c r="R544" s="740" t="s">
        <v>39</v>
      </c>
      <c r="S544" s="744">
        <v>218957.95</v>
      </c>
      <c r="T544" s="744">
        <v>218957.95</v>
      </c>
      <c r="U544" s="786">
        <v>237625.16999999998</v>
      </c>
      <c r="V544" s="786">
        <v>224880</v>
      </c>
      <c r="W544" s="786">
        <v>233870</v>
      </c>
      <c r="X544" s="786">
        <v>243300</v>
      </c>
      <c r="AA544" s="786">
        <v>237625.16999999998</v>
      </c>
    </row>
    <row r="545" spans="1:27" ht="145.19999999999999">
      <c r="A545" s="894">
        <v>609</v>
      </c>
      <c r="B545" s="749" t="s">
        <v>917</v>
      </c>
      <c r="C545" s="895" t="s">
        <v>1037</v>
      </c>
      <c r="D545" s="895" t="s">
        <v>2561</v>
      </c>
      <c r="E545" s="896" t="s">
        <v>1039</v>
      </c>
      <c r="F545" s="728" t="s">
        <v>2563</v>
      </c>
      <c r="G545" s="761">
        <v>41298</v>
      </c>
      <c r="H545" s="897" t="s">
        <v>1041</v>
      </c>
      <c r="I545" s="728" t="s">
        <v>2564</v>
      </c>
      <c r="J545" s="761">
        <v>40179</v>
      </c>
      <c r="K545" s="887" t="s">
        <v>936</v>
      </c>
      <c r="L545" s="887" t="s">
        <v>1043</v>
      </c>
      <c r="M545" s="785">
        <v>40186</v>
      </c>
      <c r="N545" s="740" t="s">
        <v>505</v>
      </c>
      <c r="O545" s="740" t="s">
        <v>50</v>
      </c>
      <c r="P545" s="740" t="s">
        <v>1044</v>
      </c>
      <c r="Q545" s="736" t="s">
        <v>1045</v>
      </c>
      <c r="R545" s="740" t="s">
        <v>667</v>
      </c>
      <c r="S545" s="744">
        <v>14597195.199999999</v>
      </c>
      <c r="T545" s="744">
        <v>14597195.199999999</v>
      </c>
      <c r="U545" s="786">
        <v>15843036.939999999</v>
      </c>
      <c r="V545" s="786">
        <v>14992320</v>
      </c>
      <c r="W545" s="786">
        <v>15591230</v>
      </c>
      <c r="X545" s="786">
        <v>16220200</v>
      </c>
      <c r="AA545" s="786">
        <v>15843036.939999999</v>
      </c>
    </row>
    <row r="546" spans="1:27" ht="303.60000000000002">
      <c r="A546" s="683">
        <v>609</v>
      </c>
      <c r="B546" s="681" t="s">
        <v>917</v>
      </c>
      <c r="C546" s="599" t="s">
        <v>657</v>
      </c>
      <c r="D546" s="599" t="s">
        <v>2565</v>
      </c>
      <c r="E546" s="898" t="s">
        <v>2566</v>
      </c>
      <c r="F546" s="854" t="s">
        <v>2567</v>
      </c>
      <c r="G546" s="682">
        <v>35030</v>
      </c>
      <c r="H546" s="889" t="s">
        <v>2568</v>
      </c>
      <c r="I546" s="889" t="s">
        <v>2569</v>
      </c>
      <c r="J546" s="889" t="s">
        <v>1052</v>
      </c>
      <c r="K546" s="889" t="s">
        <v>936</v>
      </c>
      <c r="L546" s="889" t="s">
        <v>2570</v>
      </c>
      <c r="M546" s="890">
        <v>40186</v>
      </c>
      <c r="N546" s="747" t="s">
        <v>505</v>
      </c>
      <c r="O546" s="747" t="s">
        <v>50</v>
      </c>
      <c r="P546" s="747" t="s">
        <v>1054</v>
      </c>
      <c r="Q546" s="746" t="s">
        <v>3408</v>
      </c>
      <c r="R546" s="747" t="s">
        <v>37</v>
      </c>
      <c r="S546" s="677">
        <v>1740017</v>
      </c>
      <c r="T546" s="677">
        <v>1740017</v>
      </c>
      <c r="U546" s="677">
        <v>0</v>
      </c>
      <c r="V546" s="677">
        <v>0</v>
      </c>
      <c r="W546" s="677">
        <v>0</v>
      </c>
      <c r="X546" s="677">
        <v>0</v>
      </c>
      <c r="AA546" s="677">
        <v>0</v>
      </c>
    </row>
    <row r="547" spans="1:27" ht="303.60000000000002">
      <c r="A547" s="683">
        <v>609</v>
      </c>
      <c r="B547" s="681" t="s">
        <v>917</v>
      </c>
      <c r="C547" s="599" t="s">
        <v>657</v>
      </c>
      <c r="D547" s="599" t="s">
        <v>2565</v>
      </c>
      <c r="E547" s="898" t="s">
        <v>2572</v>
      </c>
      <c r="F547" s="854" t="s">
        <v>2567</v>
      </c>
      <c r="G547" s="682">
        <v>35030</v>
      </c>
      <c r="H547" s="889" t="s">
        <v>2568</v>
      </c>
      <c r="I547" s="889" t="s">
        <v>2573</v>
      </c>
      <c r="J547" s="889" t="s">
        <v>1052</v>
      </c>
      <c r="K547" s="889" t="s">
        <v>936</v>
      </c>
      <c r="L547" s="889" t="s">
        <v>2570</v>
      </c>
      <c r="M547" s="890">
        <v>40186</v>
      </c>
      <c r="N547" s="747" t="s">
        <v>505</v>
      </c>
      <c r="O547" s="747" t="s">
        <v>50</v>
      </c>
      <c r="P547" s="747" t="s">
        <v>1054</v>
      </c>
      <c r="Q547" s="746" t="s">
        <v>2571</v>
      </c>
      <c r="R547" s="747" t="s">
        <v>36</v>
      </c>
      <c r="S547" s="677">
        <v>510510</v>
      </c>
      <c r="T547" s="677">
        <v>510510</v>
      </c>
      <c r="U547" s="677">
        <v>0</v>
      </c>
      <c r="V547" s="677">
        <v>0</v>
      </c>
      <c r="W547" s="677">
        <v>0</v>
      </c>
      <c r="X547" s="677">
        <v>0</v>
      </c>
      <c r="AA547" s="677">
        <v>0</v>
      </c>
    </row>
    <row r="548" spans="1:27" ht="303.60000000000002">
      <c r="A548" s="683">
        <v>609</v>
      </c>
      <c r="B548" s="681" t="s">
        <v>917</v>
      </c>
      <c r="C548" s="599" t="s">
        <v>657</v>
      </c>
      <c r="D548" s="599" t="s">
        <v>2565</v>
      </c>
      <c r="E548" s="898" t="s">
        <v>2566</v>
      </c>
      <c r="F548" s="854" t="s">
        <v>2567</v>
      </c>
      <c r="G548" s="682">
        <v>35030</v>
      </c>
      <c r="H548" s="889" t="s">
        <v>2568</v>
      </c>
      <c r="I548" s="889" t="s">
        <v>2569</v>
      </c>
      <c r="J548" s="889" t="s">
        <v>1052</v>
      </c>
      <c r="K548" s="889" t="s">
        <v>936</v>
      </c>
      <c r="L548" s="889" t="s">
        <v>2570</v>
      </c>
      <c r="M548" s="890">
        <v>40186</v>
      </c>
      <c r="N548" s="747" t="s">
        <v>505</v>
      </c>
      <c r="O548" s="747" t="s">
        <v>49</v>
      </c>
      <c r="P548" s="747" t="s">
        <v>1054</v>
      </c>
      <c r="Q548" s="746" t="s">
        <v>2571</v>
      </c>
      <c r="R548" s="747" t="s">
        <v>37</v>
      </c>
      <c r="S548" s="677">
        <v>0</v>
      </c>
      <c r="T548" s="677">
        <v>0</v>
      </c>
      <c r="U548" s="677">
        <v>1620948</v>
      </c>
      <c r="V548" s="677">
        <v>2000000</v>
      </c>
      <c r="W548" s="677">
        <v>2000000</v>
      </c>
      <c r="X548" s="677">
        <v>2000000</v>
      </c>
      <c r="AA548" s="677">
        <v>1620948</v>
      </c>
    </row>
    <row r="549" spans="1:27" ht="303.60000000000002">
      <c r="A549" s="683">
        <v>609</v>
      </c>
      <c r="B549" s="681" t="s">
        <v>917</v>
      </c>
      <c r="C549" s="599" t="s">
        <v>657</v>
      </c>
      <c r="D549" s="599" t="s">
        <v>2565</v>
      </c>
      <c r="E549" s="898" t="s">
        <v>2572</v>
      </c>
      <c r="F549" s="854" t="s">
        <v>2567</v>
      </c>
      <c r="G549" s="682">
        <v>35030</v>
      </c>
      <c r="H549" s="889" t="s">
        <v>2568</v>
      </c>
      <c r="I549" s="889" t="s">
        <v>2573</v>
      </c>
      <c r="J549" s="889" t="s">
        <v>1052</v>
      </c>
      <c r="K549" s="889" t="s">
        <v>936</v>
      </c>
      <c r="L549" s="889" t="s">
        <v>2570</v>
      </c>
      <c r="M549" s="890">
        <v>40186</v>
      </c>
      <c r="N549" s="747" t="s">
        <v>505</v>
      </c>
      <c r="O549" s="747" t="s">
        <v>49</v>
      </c>
      <c r="P549" s="747" t="s">
        <v>1054</v>
      </c>
      <c r="Q549" s="746" t="s">
        <v>2571</v>
      </c>
      <c r="R549" s="747" t="s">
        <v>36</v>
      </c>
      <c r="S549" s="677">
        <v>0</v>
      </c>
      <c r="T549" s="677">
        <v>0</v>
      </c>
      <c r="U549" s="677">
        <v>667088.76</v>
      </c>
      <c r="V549" s="677">
        <v>546000</v>
      </c>
      <c r="W549" s="677">
        <v>546000</v>
      </c>
      <c r="X549" s="677">
        <v>546000</v>
      </c>
      <c r="AA549" s="677">
        <v>667088.76</v>
      </c>
    </row>
    <row r="550" spans="1:27" ht="303.60000000000002">
      <c r="A550" s="801">
        <v>609</v>
      </c>
      <c r="B550" s="720" t="s">
        <v>917</v>
      </c>
      <c r="C550" s="600" t="s">
        <v>657</v>
      </c>
      <c r="D550" s="600" t="s">
        <v>2565</v>
      </c>
      <c r="E550" s="734" t="s">
        <v>2574</v>
      </c>
      <c r="F550" s="663" t="s">
        <v>2567</v>
      </c>
      <c r="G550" s="675">
        <v>35030</v>
      </c>
      <c r="H550" s="887" t="s">
        <v>2568</v>
      </c>
      <c r="I550" s="887" t="s">
        <v>2575</v>
      </c>
      <c r="J550" s="887" t="s">
        <v>1052</v>
      </c>
      <c r="K550" s="887" t="s">
        <v>936</v>
      </c>
      <c r="L550" s="887" t="s">
        <v>2570</v>
      </c>
      <c r="M550" s="785">
        <v>40186</v>
      </c>
      <c r="N550" s="740" t="s">
        <v>505</v>
      </c>
      <c r="O550" s="740" t="s">
        <v>50</v>
      </c>
      <c r="P550" s="740" t="s">
        <v>1054</v>
      </c>
      <c r="Q550" s="736" t="s">
        <v>2571</v>
      </c>
      <c r="R550" s="740" t="s">
        <v>39</v>
      </c>
      <c r="S550" s="750">
        <v>3098460.26</v>
      </c>
      <c r="T550" s="750">
        <v>3098460.26</v>
      </c>
      <c r="U550" s="750">
        <v>2956263.2399999998</v>
      </c>
      <c r="V550" s="750">
        <v>2454870</v>
      </c>
      <c r="W550" s="750">
        <v>2558350</v>
      </c>
      <c r="X550" s="750">
        <v>2556840</v>
      </c>
      <c r="AA550" s="750">
        <v>2956263.2399999998</v>
      </c>
    </row>
    <row r="551" spans="1:27" ht="303.60000000000002">
      <c r="A551" s="801">
        <v>609</v>
      </c>
      <c r="B551" s="720" t="s">
        <v>917</v>
      </c>
      <c r="C551" s="600" t="s">
        <v>657</v>
      </c>
      <c r="D551" s="600" t="s">
        <v>2565</v>
      </c>
      <c r="E551" s="734" t="s">
        <v>2572</v>
      </c>
      <c r="F551" s="663" t="s">
        <v>2567</v>
      </c>
      <c r="G551" s="675">
        <v>35030</v>
      </c>
      <c r="H551" s="887" t="s">
        <v>2568</v>
      </c>
      <c r="I551" s="887" t="s">
        <v>2576</v>
      </c>
      <c r="J551" s="887" t="s">
        <v>1052</v>
      </c>
      <c r="K551" s="887" t="s">
        <v>936</v>
      </c>
      <c r="L551" s="887" t="s">
        <v>2570</v>
      </c>
      <c r="M551" s="785">
        <v>40186</v>
      </c>
      <c r="N551" s="740" t="s">
        <v>505</v>
      </c>
      <c r="O551" s="740" t="s">
        <v>50</v>
      </c>
      <c r="P551" s="740" t="s">
        <v>1054</v>
      </c>
      <c r="Q551" s="736" t="s">
        <v>2571</v>
      </c>
      <c r="R551" s="740" t="s">
        <v>667</v>
      </c>
      <c r="S551" s="750">
        <v>356678512.74000001</v>
      </c>
      <c r="T551" s="750">
        <v>356678512.74000001</v>
      </c>
      <c r="U551" s="750">
        <v>349670100</v>
      </c>
      <c r="V551" s="750">
        <v>333391430</v>
      </c>
      <c r="W551" s="750">
        <v>340289550</v>
      </c>
      <c r="X551" s="750">
        <v>340189260</v>
      </c>
      <c r="AA551" s="750">
        <v>349670100</v>
      </c>
    </row>
    <row r="552" spans="1:27" ht="303.60000000000002">
      <c r="A552" s="683">
        <v>609</v>
      </c>
      <c r="B552" s="681" t="s">
        <v>917</v>
      </c>
      <c r="C552" s="599" t="s">
        <v>657</v>
      </c>
      <c r="D552" s="599" t="s">
        <v>2565</v>
      </c>
      <c r="E552" s="898" t="s">
        <v>1062</v>
      </c>
      <c r="F552" s="887" t="s">
        <v>1063</v>
      </c>
      <c r="G552" s="887">
        <v>34715</v>
      </c>
      <c r="H552" s="889" t="s">
        <v>2577</v>
      </c>
      <c r="I552" s="887" t="s">
        <v>2578</v>
      </c>
      <c r="J552" s="887" t="s">
        <v>1070</v>
      </c>
      <c r="K552" s="887" t="s">
        <v>936</v>
      </c>
      <c r="L552" s="887" t="s">
        <v>2579</v>
      </c>
      <c r="M552" s="785">
        <v>40186</v>
      </c>
      <c r="N552" s="747" t="s">
        <v>505</v>
      </c>
      <c r="O552" s="747" t="s">
        <v>50</v>
      </c>
      <c r="P552" s="747" t="s">
        <v>1072</v>
      </c>
      <c r="Q552" s="751" t="s">
        <v>1075</v>
      </c>
      <c r="R552" s="747" t="s">
        <v>39</v>
      </c>
      <c r="S552" s="750">
        <v>1150</v>
      </c>
      <c r="T552" s="750">
        <v>982.7</v>
      </c>
      <c r="U552" s="750">
        <v>0</v>
      </c>
      <c r="V552" s="750">
        <v>0</v>
      </c>
      <c r="W552" s="750">
        <v>0</v>
      </c>
      <c r="X552" s="750">
        <v>0</v>
      </c>
      <c r="AA552" s="750">
        <v>0</v>
      </c>
    </row>
    <row r="553" spans="1:27" ht="303.60000000000002">
      <c r="A553" s="683">
        <v>609</v>
      </c>
      <c r="B553" s="681" t="s">
        <v>917</v>
      </c>
      <c r="C553" s="599" t="s">
        <v>657</v>
      </c>
      <c r="D553" s="599" t="s">
        <v>2565</v>
      </c>
      <c r="E553" s="898" t="s">
        <v>1062</v>
      </c>
      <c r="F553" s="887" t="s">
        <v>1063</v>
      </c>
      <c r="G553" s="887">
        <v>34715</v>
      </c>
      <c r="H553" s="889" t="s">
        <v>2577</v>
      </c>
      <c r="I553" s="887" t="s">
        <v>2580</v>
      </c>
      <c r="J553" s="887" t="s">
        <v>1070</v>
      </c>
      <c r="K553" s="887" t="s">
        <v>936</v>
      </c>
      <c r="L553" s="887" t="s">
        <v>2579</v>
      </c>
      <c r="M553" s="785">
        <v>40186</v>
      </c>
      <c r="N553" s="747" t="s">
        <v>505</v>
      </c>
      <c r="O553" s="747" t="s">
        <v>50</v>
      </c>
      <c r="P553" s="747" t="s">
        <v>1074</v>
      </c>
      <c r="Q553" s="751" t="s">
        <v>1075</v>
      </c>
      <c r="R553" s="747" t="s">
        <v>39</v>
      </c>
      <c r="S553" s="750">
        <v>0</v>
      </c>
      <c r="T553" s="750">
        <v>0</v>
      </c>
      <c r="U553" s="750">
        <v>850.56</v>
      </c>
      <c r="V553" s="750">
        <v>840</v>
      </c>
      <c r="W553" s="750">
        <v>840</v>
      </c>
      <c r="X553" s="750">
        <v>840</v>
      </c>
      <c r="AA553" s="750">
        <v>850.56</v>
      </c>
    </row>
    <row r="554" spans="1:27" ht="303.60000000000002">
      <c r="A554" s="683">
        <v>609</v>
      </c>
      <c r="B554" s="681" t="s">
        <v>917</v>
      </c>
      <c r="C554" s="599" t="s">
        <v>657</v>
      </c>
      <c r="D554" s="599" t="s">
        <v>2565</v>
      </c>
      <c r="E554" s="898" t="s">
        <v>1062</v>
      </c>
      <c r="F554" s="887" t="s">
        <v>1063</v>
      </c>
      <c r="G554" s="887">
        <v>34715</v>
      </c>
      <c r="H554" s="889" t="s">
        <v>2577</v>
      </c>
      <c r="I554" s="887" t="s">
        <v>2581</v>
      </c>
      <c r="J554" s="887" t="s">
        <v>1070</v>
      </c>
      <c r="K554" s="887" t="s">
        <v>936</v>
      </c>
      <c r="L554" s="887" t="s">
        <v>2579</v>
      </c>
      <c r="M554" s="785">
        <v>40186</v>
      </c>
      <c r="N554" s="747" t="s">
        <v>505</v>
      </c>
      <c r="O554" s="747" t="s">
        <v>50</v>
      </c>
      <c r="P554" s="747" t="s">
        <v>1072</v>
      </c>
      <c r="Q554" s="751" t="s">
        <v>1075</v>
      </c>
      <c r="R554" s="747" t="s">
        <v>667</v>
      </c>
      <c r="S554" s="750">
        <v>215320</v>
      </c>
      <c r="T554" s="750">
        <v>190860.66</v>
      </c>
      <c r="U554" s="750">
        <v>0</v>
      </c>
      <c r="V554" s="750">
        <v>0</v>
      </c>
      <c r="W554" s="750">
        <v>0</v>
      </c>
      <c r="X554" s="750">
        <v>0</v>
      </c>
      <c r="AA554" s="750">
        <v>0</v>
      </c>
    </row>
    <row r="555" spans="1:27" ht="303.60000000000002">
      <c r="A555" s="683">
        <v>609</v>
      </c>
      <c r="B555" s="681" t="s">
        <v>917</v>
      </c>
      <c r="C555" s="599" t="s">
        <v>657</v>
      </c>
      <c r="D555" s="599" t="s">
        <v>2565</v>
      </c>
      <c r="E555" s="898" t="s">
        <v>1062</v>
      </c>
      <c r="F555" s="887" t="s">
        <v>1063</v>
      </c>
      <c r="G555" s="887">
        <v>34715</v>
      </c>
      <c r="H555" s="889" t="s">
        <v>2577</v>
      </c>
      <c r="I555" s="887" t="s">
        <v>2582</v>
      </c>
      <c r="J555" s="887" t="s">
        <v>1070</v>
      </c>
      <c r="K555" s="887" t="s">
        <v>936</v>
      </c>
      <c r="L555" s="887" t="s">
        <v>2579</v>
      </c>
      <c r="M555" s="785">
        <v>40186</v>
      </c>
      <c r="N555" s="747" t="s">
        <v>505</v>
      </c>
      <c r="O555" s="747" t="s">
        <v>50</v>
      </c>
      <c r="P555" s="747" t="s">
        <v>1074</v>
      </c>
      <c r="Q555" s="751" t="s">
        <v>1075</v>
      </c>
      <c r="R555" s="747" t="s">
        <v>667</v>
      </c>
      <c r="S555" s="750">
        <v>0</v>
      </c>
      <c r="T555" s="750">
        <v>0</v>
      </c>
      <c r="U555" s="750">
        <v>166566.53</v>
      </c>
      <c r="V555" s="750">
        <v>177210</v>
      </c>
      <c r="W555" s="750">
        <v>177210</v>
      </c>
      <c r="X555" s="750">
        <v>177210</v>
      </c>
      <c r="AA555" s="750">
        <v>166566.53</v>
      </c>
    </row>
    <row r="556" spans="1:27" ht="303.60000000000002">
      <c r="A556" s="801">
        <v>609</v>
      </c>
      <c r="B556" s="720" t="s">
        <v>917</v>
      </c>
      <c r="C556" s="600" t="s">
        <v>657</v>
      </c>
      <c r="D556" s="600" t="s">
        <v>2565</v>
      </c>
      <c r="E556" s="734" t="s">
        <v>1076</v>
      </c>
      <c r="F556" s="887" t="s">
        <v>2583</v>
      </c>
      <c r="G556" s="887" t="s">
        <v>1078</v>
      </c>
      <c r="H556" s="887" t="s">
        <v>1079</v>
      </c>
      <c r="I556" s="887" t="s">
        <v>1080</v>
      </c>
      <c r="J556" s="785">
        <v>40179</v>
      </c>
      <c r="K556" s="887" t="s">
        <v>936</v>
      </c>
      <c r="L556" s="887" t="s">
        <v>2584</v>
      </c>
      <c r="M556" s="785">
        <v>40186</v>
      </c>
      <c r="N556" s="747" t="s">
        <v>505</v>
      </c>
      <c r="O556" s="747" t="s">
        <v>50</v>
      </c>
      <c r="P556" s="747" t="s">
        <v>1082</v>
      </c>
      <c r="Q556" s="751" t="s">
        <v>1083</v>
      </c>
      <c r="R556" s="747" t="s">
        <v>39</v>
      </c>
      <c r="S556" s="750">
        <v>4083841.16</v>
      </c>
      <c r="T556" s="750">
        <v>4083841.16</v>
      </c>
      <c r="U556" s="750">
        <v>0</v>
      </c>
      <c r="V556" s="750">
        <v>0</v>
      </c>
      <c r="W556" s="750">
        <v>0</v>
      </c>
      <c r="X556" s="750">
        <v>0</v>
      </c>
      <c r="AA556" s="750">
        <v>0</v>
      </c>
    </row>
    <row r="557" spans="1:27" ht="303.60000000000002">
      <c r="A557" s="801">
        <v>609</v>
      </c>
      <c r="B557" s="720" t="s">
        <v>917</v>
      </c>
      <c r="C557" s="600" t="s">
        <v>657</v>
      </c>
      <c r="D557" s="600" t="s">
        <v>2565</v>
      </c>
      <c r="E557" s="899" t="s">
        <v>1076</v>
      </c>
      <c r="F557" s="887" t="s">
        <v>2583</v>
      </c>
      <c r="G557" s="887" t="s">
        <v>1078</v>
      </c>
      <c r="H557" s="887" t="s">
        <v>1079</v>
      </c>
      <c r="I557" s="887" t="s">
        <v>1080</v>
      </c>
      <c r="J557" s="785">
        <v>40179</v>
      </c>
      <c r="K557" s="887" t="s">
        <v>936</v>
      </c>
      <c r="L557" s="887" t="s">
        <v>2584</v>
      </c>
      <c r="M557" s="785">
        <v>40186</v>
      </c>
      <c r="N557" s="747" t="s">
        <v>505</v>
      </c>
      <c r="O557" s="747" t="s">
        <v>50</v>
      </c>
      <c r="P557" s="747" t="s">
        <v>1084</v>
      </c>
      <c r="Q557" s="751" t="s">
        <v>1083</v>
      </c>
      <c r="R557" s="747" t="s">
        <v>39</v>
      </c>
      <c r="S557" s="750">
        <v>0</v>
      </c>
      <c r="T557" s="750">
        <v>0</v>
      </c>
      <c r="U557" s="750">
        <v>3913147.94</v>
      </c>
      <c r="V557" s="750">
        <v>4032400</v>
      </c>
      <c r="W557" s="750">
        <v>4532400</v>
      </c>
      <c r="X557" s="750">
        <v>4632400</v>
      </c>
      <c r="AA557" s="750">
        <v>3913147.94</v>
      </c>
    </row>
    <row r="558" spans="1:27" ht="303.60000000000002">
      <c r="A558" s="801">
        <v>609</v>
      </c>
      <c r="B558" s="720" t="s">
        <v>917</v>
      </c>
      <c r="C558" s="600" t="s">
        <v>657</v>
      </c>
      <c r="D558" s="600" t="s">
        <v>2565</v>
      </c>
      <c r="E558" s="899" t="s">
        <v>1076</v>
      </c>
      <c r="F558" s="887" t="s">
        <v>2583</v>
      </c>
      <c r="G558" s="887" t="s">
        <v>1078</v>
      </c>
      <c r="H558" s="887" t="s">
        <v>1079</v>
      </c>
      <c r="I558" s="887" t="s">
        <v>1080</v>
      </c>
      <c r="J558" s="785">
        <v>40179</v>
      </c>
      <c r="K558" s="887" t="s">
        <v>936</v>
      </c>
      <c r="L558" s="887" t="s">
        <v>2584</v>
      </c>
      <c r="M558" s="785">
        <v>40186</v>
      </c>
      <c r="N558" s="747" t="s">
        <v>505</v>
      </c>
      <c r="O558" s="747" t="s">
        <v>50</v>
      </c>
      <c r="P558" s="747" t="s">
        <v>1082</v>
      </c>
      <c r="Q558" s="751" t="s">
        <v>1083</v>
      </c>
      <c r="R558" s="747" t="s">
        <v>667</v>
      </c>
      <c r="S558" s="750">
        <v>302081758.83999997</v>
      </c>
      <c r="T558" s="750">
        <v>302081758.83999997</v>
      </c>
      <c r="U558" s="750">
        <v>0</v>
      </c>
      <c r="V558" s="750">
        <v>0</v>
      </c>
      <c r="W558" s="750">
        <v>0</v>
      </c>
      <c r="X558" s="750">
        <v>0</v>
      </c>
      <c r="AA558" s="750">
        <v>0</v>
      </c>
    </row>
    <row r="559" spans="1:27" ht="303.60000000000002">
      <c r="A559" s="801">
        <v>609</v>
      </c>
      <c r="B559" s="720" t="s">
        <v>917</v>
      </c>
      <c r="C559" s="600" t="s">
        <v>657</v>
      </c>
      <c r="D559" s="600" t="s">
        <v>2565</v>
      </c>
      <c r="E559" s="899" t="s">
        <v>1076</v>
      </c>
      <c r="F559" s="887" t="s">
        <v>2583</v>
      </c>
      <c r="G559" s="887" t="s">
        <v>1078</v>
      </c>
      <c r="H559" s="887" t="s">
        <v>1079</v>
      </c>
      <c r="I559" s="887" t="s">
        <v>1080</v>
      </c>
      <c r="J559" s="785">
        <v>40179</v>
      </c>
      <c r="K559" s="887" t="s">
        <v>936</v>
      </c>
      <c r="L559" s="887" t="s">
        <v>2584</v>
      </c>
      <c r="M559" s="785">
        <v>40186</v>
      </c>
      <c r="N559" s="747" t="s">
        <v>505</v>
      </c>
      <c r="O559" s="747" t="s">
        <v>50</v>
      </c>
      <c r="P559" s="747" t="s">
        <v>1084</v>
      </c>
      <c r="Q559" s="751" t="s">
        <v>1083</v>
      </c>
      <c r="R559" s="747" t="s">
        <v>667</v>
      </c>
      <c r="S559" s="750">
        <v>0</v>
      </c>
      <c r="T559" s="750">
        <v>0</v>
      </c>
      <c r="U559" s="750">
        <v>289509212.06</v>
      </c>
      <c r="V559" s="750">
        <v>288234600</v>
      </c>
      <c r="W559" s="750">
        <v>331501000</v>
      </c>
      <c r="X559" s="750">
        <v>333403600</v>
      </c>
      <c r="AA559" s="750">
        <v>289509212.06</v>
      </c>
    </row>
    <row r="560" spans="1:27" ht="303.60000000000002">
      <c r="A560" s="801">
        <v>609</v>
      </c>
      <c r="B560" s="720" t="s">
        <v>917</v>
      </c>
      <c r="C560" s="600" t="s">
        <v>657</v>
      </c>
      <c r="D560" s="600" t="s">
        <v>2565</v>
      </c>
      <c r="E560" s="734" t="s">
        <v>1085</v>
      </c>
      <c r="F560" s="887" t="s">
        <v>1090</v>
      </c>
      <c r="G560" s="887">
        <v>34841</v>
      </c>
      <c r="H560" s="887" t="s">
        <v>1079</v>
      </c>
      <c r="I560" s="887" t="s">
        <v>1091</v>
      </c>
      <c r="J560" s="785">
        <v>40179</v>
      </c>
      <c r="K560" s="887" t="s">
        <v>936</v>
      </c>
      <c r="L560" s="887" t="s">
        <v>2585</v>
      </c>
      <c r="M560" s="785">
        <v>40186</v>
      </c>
      <c r="N560" s="747" t="s">
        <v>505</v>
      </c>
      <c r="O560" s="747" t="s">
        <v>50</v>
      </c>
      <c r="P560" s="747" t="s">
        <v>1093</v>
      </c>
      <c r="Q560" s="751" t="s">
        <v>2586</v>
      </c>
      <c r="R560" s="747" t="s">
        <v>667</v>
      </c>
      <c r="S560" s="750">
        <v>117210925</v>
      </c>
      <c r="T560" s="750">
        <v>117210625</v>
      </c>
      <c r="U560" s="750">
        <v>0</v>
      </c>
      <c r="V560" s="750">
        <v>0</v>
      </c>
      <c r="W560" s="750">
        <v>0</v>
      </c>
      <c r="X560" s="750">
        <v>0</v>
      </c>
      <c r="AA560" s="750">
        <v>0</v>
      </c>
    </row>
    <row r="561" spans="1:27" ht="303.60000000000002">
      <c r="A561" s="801">
        <v>609</v>
      </c>
      <c r="B561" s="720" t="s">
        <v>917</v>
      </c>
      <c r="C561" s="600" t="s">
        <v>657</v>
      </c>
      <c r="D561" s="600" t="s">
        <v>2565</v>
      </c>
      <c r="E561" s="734" t="s">
        <v>1085</v>
      </c>
      <c r="F561" s="887" t="s">
        <v>1090</v>
      </c>
      <c r="G561" s="887">
        <v>34841</v>
      </c>
      <c r="H561" s="887" t="s">
        <v>1079</v>
      </c>
      <c r="I561" s="887" t="s">
        <v>1091</v>
      </c>
      <c r="J561" s="785">
        <v>40179</v>
      </c>
      <c r="K561" s="887" t="s">
        <v>936</v>
      </c>
      <c r="L561" s="887" t="s">
        <v>2585</v>
      </c>
      <c r="M561" s="785">
        <v>40186</v>
      </c>
      <c r="N561" s="747" t="s">
        <v>505</v>
      </c>
      <c r="O561" s="747" t="s">
        <v>119</v>
      </c>
      <c r="P561" s="747" t="s">
        <v>1093</v>
      </c>
      <c r="Q561" s="751" t="s">
        <v>2586</v>
      </c>
      <c r="R561" s="747" t="s">
        <v>667</v>
      </c>
      <c r="S561" s="750">
        <v>0</v>
      </c>
      <c r="T561" s="750">
        <v>0</v>
      </c>
      <c r="U561" s="750">
        <v>112198860</v>
      </c>
      <c r="V561" s="750">
        <v>122664880</v>
      </c>
      <c r="W561" s="750">
        <v>122664880</v>
      </c>
      <c r="X561" s="750">
        <v>122664880</v>
      </c>
      <c r="AA561" s="750">
        <v>112198860</v>
      </c>
    </row>
    <row r="562" spans="1:27" ht="303.60000000000002">
      <c r="A562" s="801">
        <v>609</v>
      </c>
      <c r="B562" s="720" t="s">
        <v>917</v>
      </c>
      <c r="C562" s="600" t="s">
        <v>657</v>
      </c>
      <c r="D562" s="600" t="s">
        <v>2565</v>
      </c>
      <c r="E562" s="734" t="s">
        <v>1062</v>
      </c>
      <c r="F562" s="887" t="s">
        <v>1095</v>
      </c>
      <c r="G562" s="887">
        <v>34715</v>
      </c>
      <c r="H562" s="887" t="s">
        <v>2587</v>
      </c>
      <c r="I562" s="887" t="s">
        <v>2588</v>
      </c>
      <c r="J562" s="887" t="s">
        <v>1098</v>
      </c>
      <c r="K562" s="887" t="s">
        <v>936</v>
      </c>
      <c r="L562" s="887" t="s">
        <v>2589</v>
      </c>
      <c r="M562" s="785">
        <v>40186</v>
      </c>
      <c r="N562" s="747" t="s">
        <v>505</v>
      </c>
      <c r="O562" s="747" t="s">
        <v>50</v>
      </c>
      <c r="P562" s="747" t="s">
        <v>1100</v>
      </c>
      <c r="Q562" s="751" t="s">
        <v>2590</v>
      </c>
      <c r="R562" s="747" t="s">
        <v>39</v>
      </c>
      <c r="S562" s="750">
        <v>5034970.38</v>
      </c>
      <c r="T562" s="750">
        <v>5034970.38</v>
      </c>
      <c r="U562" s="750">
        <v>0</v>
      </c>
      <c r="V562" s="750">
        <v>0</v>
      </c>
      <c r="W562" s="750">
        <v>0</v>
      </c>
      <c r="X562" s="750">
        <v>0</v>
      </c>
      <c r="AA562" s="750">
        <v>0</v>
      </c>
    </row>
    <row r="563" spans="1:27" ht="303.60000000000002">
      <c r="A563" s="801">
        <v>609</v>
      </c>
      <c r="B563" s="720" t="s">
        <v>917</v>
      </c>
      <c r="C563" s="600" t="s">
        <v>657</v>
      </c>
      <c r="D563" s="600" t="s">
        <v>2565</v>
      </c>
      <c r="E563" s="734" t="s">
        <v>1062</v>
      </c>
      <c r="F563" s="887" t="s">
        <v>1095</v>
      </c>
      <c r="G563" s="887">
        <v>34715</v>
      </c>
      <c r="H563" s="887" t="s">
        <v>2587</v>
      </c>
      <c r="I563" s="887" t="s">
        <v>2591</v>
      </c>
      <c r="J563" s="887" t="s">
        <v>1098</v>
      </c>
      <c r="K563" s="887" t="s">
        <v>936</v>
      </c>
      <c r="L563" s="887" t="s">
        <v>2589</v>
      </c>
      <c r="M563" s="785">
        <v>40186</v>
      </c>
      <c r="N563" s="747" t="s">
        <v>505</v>
      </c>
      <c r="O563" s="747" t="s">
        <v>50</v>
      </c>
      <c r="P563" s="747" t="s">
        <v>1102</v>
      </c>
      <c r="Q563" s="751" t="s">
        <v>2592</v>
      </c>
      <c r="R563" s="747" t="s">
        <v>39</v>
      </c>
      <c r="S563" s="750">
        <v>0</v>
      </c>
      <c r="T563" s="750">
        <v>0</v>
      </c>
      <c r="U563" s="750">
        <v>5107664.79</v>
      </c>
      <c r="V563" s="750">
        <v>5280000</v>
      </c>
      <c r="W563" s="750">
        <v>5280000</v>
      </c>
      <c r="X563" s="750">
        <v>5280000</v>
      </c>
      <c r="AA563" s="750">
        <v>5107664.79</v>
      </c>
    </row>
    <row r="564" spans="1:27" ht="303.60000000000002">
      <c r="A564" s="801">
        <v>609</v>
      </c>
      <c r="B564" s="720" t="s">
        <v>917</v>
      </c>
      <c r="C564" s="600" t="s">
        <v>657</v>
      </c>
      <c r="D564" s="600" t="s">
        <v>2565</v>
      </c>
      <c r="E564" s="734" t="s">
        <v>1062</v>
      </c>
      <c r="F564" s="887" t="s">
        <v>1095</v>
      </c>
      <c r="G564" s="887">
        <v>34715</v>
      </c>
      <c r="H564" s="887" t="s">
        <v>2587</v>
      </c>
      <c r="I564" s="887" t="s">
        <v>2593</v>
      </c>
      <c r="J564" s="887" t="s">
        <v>1098</v>
      </c>
      <c r="K564" s="887" t="s">
        <v>936</v>
      </c>
      <c r="L564" s="887" t="s">
        <v>2589</v>
      </c>
      <c r="M564" s="785">
        <v>40186</v>
      </c>
      <c r="N564" s="747" t="s">
        <v>505</v>
      </c>
      <c r="O564" s="747" t="s">
        <v>50</v>
      </c>
      <c r="P564" s="747" t="s">
        <v>1100</v>
      </c>
      <c r="Q564" s="751" t="s">
        <v>2590</v>
      </c>
      <c r="R564" s="747" t="s">
        <v>667</v>
      </c>
      <c r="S564" s="750">
        <v>354823029.62</v>
      </c>
      <c r="T564" s="750">
        <v>354823029.62</v>
      </c>
      <c r="U564" s="750">
        <v>0</v>
      </c>
      <c r="V564" s="750">
        <v>0</v>
      </c>
      <c r="W564" s="750">
        <v>0</v>
      </c>
      <c r="X564" s="750">
        <v>0</v>
      </c>
      <c r="AA564" s="750">
        <v>0</v>
      </c>
    </row>
    <row r="565" spans="1:27" ht="303.60000000000002">
      <c r="A565" s="801">
        <v>609</v>
      </c>
      <c r="B565" s="720" t="s">
        <v>917</v>
      </c>
      <c r="C565" s="600" t="s">
        <v>657</v>
      </c>
      <c r="D565" s="600" t="s">
        <v>2565</v>
      </c>
      <c r="E565" s="734" t="s">
        <v>1062</v>
      </c>
      <c r="F565" s="887" t="s">
        <v>1095</v>
      </c>
      <c r="G565" s="887">
        <v>34715</v>
      </c>
      <c r="H565" s="887" t="s">
        <v>2587</v>
      </c>
      <c r="I565" s="887" t="s">
        <v>2594</v>
      </c>
      <c r="J565" s="887" t="s">
        <v>1098</v>
      </c>
      <c r="K565" s="887" t="s">
        <v>936</v>
      </c>
      <c r="L565" s="887" t="s">
        <v>2589</v>
      </c>
      <c r="M565" s="785">
        <v>40186</v>
      </c>
      <c r="N565" s="747" t="s">
        <v>505</v>
      </c>
      <c r="O565" s="747" t="s">
        <v>50</v>
      </c>
      <c r="P565" s="747" t="s">
        <v>1102</v>
      </c>
      <c r="Q565" s="751" t="s">
        <v>2592</v>
      </c>
      <c r="R565" s="747" t="s">
        <v>667</v>
      </c>
      <c r="S565" s="750">
        <v>0</v>
      </c>
      <c r="T565" s="750">
        <v>0</v>
      </c>
      <c r="U565" s="750">
        <v>361303097.74000001</v>
      </c>
      <c r="V565" s="750">
        <v>356721940</v>
      </c>
      <c r="W565" s="750">
        <v>358514900</v>
      </c>
      <c r="X565" s="750">
        <v>360337960</v>
      </c>
      <c r="AA565" s="750">
        <v>361303097.74000001</v>
      </c>
    </row>
    <row r="566" spans="1:27" ht="303.60000000000002">
      <c r="A566" s="801">
        <v>609</v>
      </c>
      <c r="B566" s="720" t="s">
        <v>917</v>
      </c>
      <c r="C566" s="600" t="s">
        <v>657</v>
      </c>
      <c r="D566" s="600" t="s">
        <v>2565</v>
      </c>
      <c r="E566" s="734" t="s">
        <v>1106</v>
      </c>
      <c r="F566" s="887" t="s">
        <v>1107</v>
      </c>
      <c r="G566" s="887">
        <v>33542</v>
      </c>
      <c r="H566" s="887" t="s">
        <v>2595</v>
      </c>
      <c r="I566" s="887" t="s">
        <v>2596</v>
      </c>
      <c r="J566" s="887" t="s">
        <v>1098</v>
      </c>
      <c r="K566" s="887" t="s">
        <v>936</v>
      </c>
      <c r="L566" s="887" t="s">
        <v>2597</v>
      </c>
      <c r="M566" s="785">
        <v>40186</v>
      </c>
      <c r="N566" s="747" t="s">
        <v>505</v>
      </c>
      <c r="O566" s="747" t="s">
        <v>50</v>
      </c>
      <c r="P566" s="747" t="s">
        <v>1111</v>
      </c>
      <c r="Q566" s="751" t="s">
        <v>2598</v>
      </c>
      <c r="R566" s="747" t="s">
        <v>39</v>
      </c>
      <c r="S566" s="750">
        <v>91362.86</v>
      </c>
      <c r="T566" s="750">
        <v>91362.86</v>
      </c>
      <c r="U566" s="750">
        <v>0</v>
      </c>
      <c r="V566" s="750">
        <v>0</v>
      </c>
      <c r="W566" s="750">
        <v>0</v>
      </c>
      <c r="X566" s="750">
        <v>0</v>
      </c>
      <c r="AA566" s="750">
        <v>0</v>
      </c>
    </row>
    <row r="567" spans="1:27" ht="303.60000000000002">
      <c r="A567" s="801">
        <v>609</v>
      </c>
      <c r="B567" s="720" t="s">
        <v>917</v>
      </c>
      <c r="C567" s="600" t="s">
        <v>657</v>
      </c>
      <c r="D567" s="600" t="s">
        <v>2565</v>
      </c>
      <c r="E567" s="734" t="s">
        <v>1106</v>
      </c>
      <c r="F567" s="887" t="s">
        <v>1107</v>
      </c>
      <c r="G567" s="887">
        <v>33542</v>
      </c>
      <c r="H567" s="887" t="s">
        <v>2599</v>
      </c>
      <c r="I567" s="887" t="s">
        <v>2600</v>
      </c>
      <c r="J567" s="887" t="s">
        <v>1098</v>
      </c>
      <c r="K567" s="887" t="s">
        <v>936</v>
      </c>
      <c r="L567" s="887" t="s">
        <v>2597</v>
      </c>
      <c r="M567" s="785">
        <v>40186</v>
      </c>
      <c r="N567" s="747" t="s">
        <v>505</v>
      </c>
      <c r="O567" s="747" t="s">
        <v>50</v>
      </c>
      <c r="P567" s="747" t="s">
        <v>1113</v>
      </c>
      <c r="Q567" s="751" t="s">
        <v>2598</v>
      </c>
      <c r="R567" s="747" t="s">
        <v>39</v>
      </c>
      <c r="S567" s="750">
        <v>0</v>
      </c>
      <c r="T567" s="750">
        <v>0</v>
      </c>
      <c r="U567" s="750">
        <v>89990.62999999999</v>
      </c>
      <c r="V567" s="750">
        <v>94800</v>
      </c>
      <c r="W567" s="750">
        <v>86000</v>
      </c>
      <c r="X567" s="750">
        <v>84800</v>
      </c>
      <c r="AA567" s="750">
        <v>89990.62999999999</v>
      </c>
    </row>
    <row r="568" spans="1:27" ht="303.60000000000002">
      <c r="A568" s="801">
        <v>609</v>
      </c>
      <c r="B568" s="720" t="s">
        <v>917</v>
      </c>
      <c r="C568" s="600" t="s">
        <v>657</v>
      </c>
      <c r="D568" s="600" t="s">
        <v>2565</v>
      </c>
      <c r="E568" s="734" t="s">
        <v>1106</v>
      </c>
      <c r="F568" s="887" t="s">
        <v>1107</v>
      </c>
      <c r="G568" s="887">
        <v>33542</v>
      </c>
      <c r="H568" s="887" t="s">
        <v>2601</v>
      </c>
      <c r="I568" s="887" t="s">
        <v>2602</v>
      </c>
      <c r="J568" s="887" t="s">
        <v>1098</v>
      </c>
      <c r="K568" s="887" t="s">
        <v>936</v>
      </c>
      <c r="L568" s="887" t="s">
        <v>2597</v>
      </c>
      <c r="M568" s="785">
        <v>40186</v>
      </c>
      <c r="N568" s="747" t="s">
        <v>505</v>
      </c>
      <c r="O568" s="747" t="s">
        <v>50</v>
      </c>
      <c r="P568" s="747" t="s">
        <v>1111</v>
      </c>
      <c r="Q568" s="751" t="s">
        <v>2598</v>
      </c>
      <c r="R568" s="747" t="s">
        <v>667</v>
      </c>
      <c r="S568" s="750">
        <v>6440506.8300000001</v>
      </c>
      <c r="T568" s="750">
        <v>6440506.8300000001</v>
      </c>
      <c r="U568" s="750">
        <v>0</v>
      </c>
      <c r="V568" s="750">
        <v>0</v>
      </c>
      <c r="W568" s="750">
        <v>0</v>
      </c>
      <c r="X568" s="750">
        <v>0</v>
      </c>
      <c r="AA568" s="750">
        <v>0</v>
      </c>
    </row>
    <row r="569" spans="1:27" ht="303.60000000000002">
      <c r="A569" s="801">
        <v>609</v>
      </c>
      <c r="B569" s="720" t="s">
        <v>917</v>
      </c>
      <c r="C569" s="600" t="s">
        <v>657</v>
      </c>
      <c r="D569" s="600" t="s">
        <v>2565</v>
      </c>
      <c r="E569" s="734" t="s">
        <v>1106</v>
      </c>
      <c r="F569" s="887" t="s">
        <v>1107</v>
      </c>
      <c r="G569" s="887">
        <v>33542</v>
      </c>
      <c r="H569" s="887" t="s">
        <v>2603</v>
      </c>
      <c r="I569" s="887" t="s">
        <v>2604</v>
      </c>
      <c r="J569" s="887" t="s">
        <v>1098</v>
      </c>
      <c r="K569" s="887" t="s">
        <v>936</v>
      </c>
      <c r="L569" s="887" t="s">
        <v>2597</v>
      </c>
      <c r="M569" s="785">
        <v>40186</v>
      </c>
      <c r="N569" s="747" t="s">
        <v>505</v>
      </c>
      <c r="O569" s="747" t="s">
        <v>50</v>
      </c>
      <c r="P569" s="747" t="s">
        <v>1113</v>
      </c>
      <c r="Q569" s="751" t="s">
        <v>2598</v>
      </c>
      <c r="R569" s="747" t="s">
        <v>667</v>
      </c>
      <c r="S569" s="750">
        <v>0</v>
      </c>
      <c r="T569" s="750">
        <v>0</v>
      </c>
      <c r="U569" s="750">
        <v>6369652.3899999997</v>
      </c>
      <c r="V569" s="750">
        <v>5972030</v>
      </c>
      <c r="W569" s="750">
        <v>5791650</v>
      </c>
      <c r="X569" s="750">
        <v>5620860</v>
      </c>
      <c r="AA569" s="750">
        <v>6369652.3899999997</v>
      </c>
    </row>
    <row r="570" spans="1:27" ht="303.60000000000002">
      <c r="A570" s="801">
        <v>609</v>
      </c>
      <c r="B570" s="720" t="s">
        <v>917</v>
      </c>
      <c r="C570" s="600" t="s">
        <v>657</v>
      </c>
      <c r="D570" s="600" t="s">
        <v>2565</v>
      </c>
      <c r="E570" s="737" t="s">
        <v>918</v>
      </c>
      <c r="F570" s="735" t="s">
        <v>2605</v>
      </c>
      <c r="G570" s="834">
        <v>39814</v>
      </c>
      <c r="H570" s="887" t="s">
        <v>2587</v>
      </c>
      <c r="I570" s="887" t="s">
        <v>2606</v>
      </c>
      <c r="J570" s="887" t="s">
        <v>1098</v>
      </c>
      <c r="K570" s="887" t="s">
        <v>936</v>
      </c>
      <c r="L570" s="887" t="s">
        <v>2589</v>
      </c>
      <c r="M570" s="785">
        <v>40186</v>
      </c>
      <c r="N570" s="740" t="s">
        <v>505</v>
      </c>
      <c r="O570" s="740" t="s">
        <v>50</v>
      </c>
      <c r="P570" s="740" t="s">
        <v>1117</v>
      </c>
      <c r="Q570" s="751" t="s">
        <v>2607</v>
      </c>
      <c r="R570" s="740" t="s">
        <v>39</v>
      </c>
      <c r="S570" s="750">
        <v>3668504.02</v>
      </c>
      <c r="T570" s="750">
        <v>3668504.02</v>
      </c>
      <c r="U570" s="750">
        <v>0</v>
      </c>
      <c r="V570" s="750">
        <v>0</v>
      </c>
      <c r="W570" s="750">
        <v>0</v>
      </c>
      <c r="X570" s="750">
        <v>0</v>
      </c>
      <c r="AA570" s="750">
        <v>0</v>
      </c>
    </row>
    <row r="571" spans="1:27" ht="303.60000000000002">
      <c r="A571" s="801">
        <v>609</v>
      </c>
      <c r="B571" s="720" t="s">
        <v>917</v>
      </c>
      <c r="C571" s="600" t="s">
        <v>657</v>
      </c>
      <c r="D571" s="600" t="s">
        <v>2565</v>
      </c>
      <c r="E571" s="737" t="s">
        <v>918</v>
      </c>
      <c r="F571" s="735" t="s">
        <v>2605</v>
      </c>
      <c r="G571" s="834">
        <v>39814</v>
      </c>
      <c r="H571" s="887" t="s">
        <v>2587</v>
      </c>
      <c r="I571" s="887" t="s">
        <v>2608</v>
      </c>
      <c r="J571" s="887" t="s">
        <v>1098</v>
      </c>
      <c r="K571" s="887" t="s">
        <v>936</v>
      </c>
      <c r="L571" s="887" t="s">
        <v>2589</v>
      </c>
      <c r="M571" s="785">
        <v>40186</v>
      </c>
      <c r="N571" s="740" t="s">
        <v>505</v>
      </c>
      <c r="O571" s="740" t="s">
        <v>50</v>
      </c>
      <c r="P571" s="740" t="s">
        <v>1119</v>
      </c>
      <c r="Q571" s="751" t="s">
        <v>2607</v>
      </c>
      <c r="R571" s="740" t="s">
        <v>39</v>
      </c>
      <c r="S571" s="750">
        <v>0</v>
      </c>
      <c r="T571" s="750">
        <v>0</v>
      </c>
      <c r="U571" s="750">
        <v>3687482.5300000003</v>
      </c>
      <c r="V571" s="750">
        <v>3840000</v>
      </c>
      <c r="W571" s="750">
        <v>3840000</v>
      </c>
      <c r="X571" s="750">
        <v>3840000</v>
      </c>
      <c r="AA571" s="750">
        <v>3687482.5300000003</v>
      </c>
    </row>
    <row r="572" spans="1:27" ht="303.60000000000002">
      <c r="A572" s="801">
        <v>609</v>
      </c>
      <c r="B572" s="720" t="s">
        <v>917</v>
      </c>
      <c r="C572" s="600" t="s">
        <v>657</v>
      </c>
      <c r="D572" s="600" t="s">
        <v>2565</v>
      </c>
      <c r="E572" s="737" t="s">
        <v>918</v>
      </c>
      <c r="F572" s="735" t="s">
        <v>2605</v>
      </c>
      <c r="G572" s="834">
        <v>39814</v>
      </c>
      <c r="H572" s="887" t="s">
        <v>2587</v>
      </c>
      <c r="I572" s="887" t="s">
        <v>2609</v>
      </c>
      <c r="J572" s="887" t="s">
        <v>1098</v>
      </c>
      <c r="K572" s="887" t="s">
        <v>936</v>
      </c>
      <c r="L572" s="887" t="s">
        <v>2589</v>
      </c>
      <c r="M572" s="785">
        <v>40186</v>
      </c>
      <c r="N572" s="740" t="s">
        <v>505</v>
      </c>
      <c r="O572" s="740" t="s">
        <v>50</v>
      </c>
      <c r="P572" s="740" t="s">
        <v>1117</v>
      </c>
      <c r="Q572" s="751" t="s">
        <v>2607</v>
      </c>
      <c r="R572" s="740" t="s">
        <v>667</v>
      </c>
      <c r="S572" s="750">
        <v>265659495.97999999</v>
      </c>
      <c r="T572" s="750">
        <v>265659495.97999999</v>
      </c>
      <c r="U572" s="750">
        <v>0</v>
      </c>
      <c r="V572" s="750">
        <v>0</v>
      </c>
      <c r="W572" s="750">
        <v>0</v>
      </c>
      <c r="X572" s="750">
        <v>0</v>
      </c>
      <c r="AA572" s="750">
        <v>0</v>
      </c>
    </row>
    <row r="573" spans="1:27" ht="303.60000000000002">
      <c r="A573" s="801">
        <v>609</v>
      </c>
      <c r="B573" s="720" t="s">
        <v>917</v>
      </c>
      <c r="C573" s="600" t="s">
        <v>657</v>
      </c>
      <c r="D573" s="600" t="s">
        <v>2565</v>
      </c>
      <c r="E573" s="737" t="s">
        <v>918</v>
      </c>
      <c r="F573" s="735" t="s">
        <v>2605</v>
      </c>
      <c r="G573" s="834">
        <v>39814</v>
      </c>
      <c r="H573" s="887" t="s">
        <v>2587</v>
      </c>
      <c r="I573" s="887" t="s">
        <v>2609</v>
      </c>
      <c r="J573" s="887" t="s">
        <v>1098</v>
      </c>
      <c r="K573" s="887" t="s">
        <v>936</v>
      </c>
      <c r="L573" s="887" t="s">
        <v>2589</v>
      </c>
      <c r="M573" s="785">
        <v>40186</v>
      </c>
      <c r="N573" s="740" t="s">
        <v>505</v>
      </c>
      <c r="O573" s="740" t="s">
        <v>50</v>
      </c>
      <c r="P573" s="740" t="s">
        <v>1119</v>
      </c>
      <c r="Q573" s="751" t="s">
        <v>2607</v>
      </c>
      <c r="R573" s="740" t="s">
        <v>667</v>
      </c>
      <c r="S573" s="750">
        <v>0</v>
      </c>
      <c r="T573" s="750">
        <v>0</v>
      </c>
      <c r="U573" s="750">
        <v>266838910.25999999</v>
      </c>
      <c r="V573" s="750">
        <v>260830360</v>
      </c>
      <c r="W573" s="750">
        <v>260830360</v>
      </c>
      <c r="X573" s="750">
        <v>260830360</v>
      </c>
      <c r="AA573" s="750">
        <v>266838910.25999999</v>
      </c>
    </row>
    <row r="574" spans="1:27" ht="303.60000000000002">
      <c r="A574" s="801">
        <v>609</v>
      </c>
      <c r="B574" s="720" t="s">
        <v>917</v>
      </c>
      <c r="C574" s="600" t="s">
        <v>657</v>
      </c>
      <c r="D574" s="600" t="s">
        <v>2565</v>
      </c>
      <c r="E574" s="734" t="s">
        <v>1062</v>
      </c>
      <c r="F574" s="887" t="s">
        <v>1122</v>
      </c>
      <c r="G574" s="887">
        <v>34715</v>
      </c>
      <c r="H574" s="887" t="s">
        <v>2610</v>
      </c>
      <c r="I574" s="887" t="s">
        <v>2611</v>
      </c>
      <c r="J574" s="887" t="s">
        <v>1070</v>
      </c>
      <c r="K574" s="887" t="s">
        <v>936</v>
      </c>
      <c r="L574" s="887" t="s">
        <v>2612</v>
      </c>
      <c r="M574" s="785">
        <v>40186</v>
      </c>
      <c r="N574" s="747" t="s">
        <v>505</v>
      </c>
      <c r="O574" s="747" t="s">
        <v>50</v>
      </c>
      <c r="P574" s="747" t="s">
        <v>1125</v>
      </c>
      <c r="Q574" s="751" t="s">
        <v>1128</v>
      </c>
      <c r="R574" s="740" t="s">
        <v>39</v>
      </c>
      <c r="S574" s="750">
        <v>7628.25</v>
      </c>
      <c r="T574" s="750">
        <v>7619.99</v>
      </c>
      <c r="U574" s="750">
        <v>0</v>
      </c>
      <c r="V574" s="750">
        <v>0</v>
      </c>
      <c r="W574" s="750">
        <v>0</v>
      </c>
      <c r="X574" s="750">
        <v>0</v>
      </c>
      <c r="AA574" s="750">
        <v>0</v>
      </c>
    </row>
    <row r="575" spans="1:27" ht="316.8">
      <c r="A575" s="801">
        <v>609</v>
      </c>
      <c r="B575" s="720" t="s">
        <v>917</v>
      </c>
      <c r="C575" s="600" t="s">
        <v>657</v>
      </c>
      <c r="D575" s="600" t="s">
        <v>2565</v>
      </c>
      <c r="E575" s="734" t="s">
        <v>1062</v>
      </c>
      <c r="F575" s="887" t="s">
        <v>1122</v>
      </c>
      <c r="G575" s="887">
        <v>34715</v>
      </c>
      <c r="H575" s="887" t="s">
        <v>1123</v>
      </c>
      <c r="I575" s="887" t="s">
        <v>2611</v>
      </c>
      <c r="J575" s="887" t="s">
        <v>1070</v>
      </c>
      <c r="K575" s="887" t="s">
        <v>936</v>
      </c>
      <c r="L575" s="887" t="s">
        <v>2612</v>
      </c>
      <c r="M575" s="785">
        <v>40186</v>
      </c>
      <c r="N575" s="747" t="s">
        <v>505</v>
      </c>
      <c r="O575" s="747" t="s">
        <v>50</v>
      </c>
      <c r="P575" s="747" t="s">
        <v>1127</v>
      </c>
      <c r="Q575" s="751" t="s">
        <v>1128</v>
      </c>
      <c r="R575" s="740" t="s">
        <v>39</v>
      </c>
      <c r="S575" s="750">
        <v>0</v>
      </c>
      <c r="T575" s="750">
        <v>0</v>
      </c>
      <c r="U575" s="750">
        <v>7751.82</v>
      </c>
      <c r="V575" s="750">
        <v>8400</v>
      </c>
      <c r="W575" s="750">
        <v>8400</v>
      </c>
      <c r="X575" s="750">
        <v>8400</v>
      </c>
      <c r="AA575" s="750">
        <v>7751.82</v>
      </c>
    </row>
    <row r="576" spans="1:27" ht="303.60000000000002">
      <c r="A576" s="801">
        <v>609</v>
      </c>
      <c r="B576" s="720" t="s">
        <v>917</v>
      </c>
      <c r="C576" s="600" t="s">
        <v>657</v>
      </c>
      <c r="D576" s="600" t="s">
        <v>2565</v>
      </c>
      <c r="E576" s="734" t="s">
        <v>1062</v>
      </c>
      <c r="F576" s="887" t="s">
        <v>1122</v>
      </c>
      <c r="G576" s="887">
        <v>34715</v>
      </c>
      <c r="H576" s="887" t="s">
        <v>2610</v>
      </c>
      <c r="I576" s="887" t="s">
        <v>2613</v>
      </c>
      <c r="J576" s="887" t="s">
        <v>1070</v>
      </c>
      <c r="K576" s="887" t="s">
        <v>936</v>
      </c>
      <c r="L576" s="887" t="s">
        <v>2612</v>
      </c>
      <c r="M576" s="785">
        <v>40186</v>
      </c>
      <c r="N576" s="747" t="s">
        <v>505</v>
      </c>
      <c r="O576" s="747" t="s">
        <v>50</v>
      </c>
      <c r="P576" s="747" t="s">
        <v>1125</v>
      </c>
      <c r="Q576" s="751" t="s">
        <v>1128</v>
      </c>
      <c r="R576" s="740" t="s">
        <v>667</v>
      </c>
      <c r="S576" s="750">
        <v>573321.75</v>
      </c>
      <c r="T576" s="750">
        <v>573321.75</v>
      </c>
      <c r="U576" s="750">
        <v>0</v>
      </c>
      <c r="V576" s="750">
        <v>0</v>
      </c>
      <c r="W576" s="750">
        <v>0</v>
      </c>
      <c r="X576" s="750">
        <v>0</v>
      </c>
      <c r="AA576" s="750">
        <v>0</v>
      </c>
    </row>
    <row r="577" spans="1:27" ht="303.60000000000002">
      <c r="A577" s="801">
        <v>609</v>
      </c>
      <c r="B577" s="720" t="s">
        <v>917</v>
      </c>
      <c r="C577" s="600" t="s">
        <v>657</v>
      </c>
      <c r="D577" s="600" t="s">
        <v>2565</v>
      </c>
      <c r="E577" s="734" t="s">
        <v>1062</v>
      </c>
      <c r="F577" s="887" t="s">
        <v>1122</v>
      </c>
      <c r="G577" s="887">
        <v>34715</v>
      </c>
      <c r="H577" s="887" t="s">
        <v>2610</v>
      </c>
      <c r="I577" s="887" t="s">
        <v>2614</v>
      </c>
      <c r="J577" s="887" t="s">
        <v>1070</v>
      </c>
      <c r="K577" s="887" t="s">
        <v>936</v>
      </c>
      <c r="L577" s="887" t="s">
        <v>2612</v>
      </c>
      <c r="M577" s="785">
        <v>40186</v>
      </c>
      <c r="N577" s="747" t="s">
        <v>505</v>
      </c>
      <c r="O577" s="747" t="s">
        <v>50</v>
      </c>
      <c r="P577" s="747" t="s">
        <v>1127</v>
      </c>
      <c r="Q577" s="751" t="s">
        <v>1128</v>
      </c>
      <c r="R577" s="740" t="s">
        <v>667</v>
      </c>
      <c r="S577" s="750">
        <v>0</v>
      </c>
      <c r="T577" s="750">
        <v>0</v>
      </c>
      <c r="U577" s="750">
        <v>579417.15</v>
      </c>
      <c r="V577" s="750">
        <v>605860</v>
      </c>
      <c r="W577" s="750">
        <v>605860</v>
      </c>
      <c r="X577" s="750">
        <v>605860</v>
      </c>
      <c r="AA577" s="750">
        <v>579417.15</v>
      </c>
    </row>
    <row r="578" spans="1:27" ht="303.60000000000002">
      <c r="A578" s="801">
        <v>609</v>
      </c>
      <c r="B578" s="720" t="s">
        <v>917</v>
      </c>
      <c r="C578" s="600" t="s">
        <v>657</v>
      </c>
      <c r="D578" s="600" t="s">
        <v>2565</v>
      </c>
      <c r="E578" s="737" t="s">
        <v>918</v>
      </c>
      <c r="F578" s="735" t="s">
        <v>2605</v>
      </c>
      <c r="G578" s="834">
        <v>39814</v>
      </c>
      <c r="H578" s="887" t="s">
        <v>2615</v>
      </c>
      <c r="I578" s="887" t="s">
        <v>2616</v>
      </c>
      <c r="J578" s="887" t="s">
        <v>1138</v>
      </c>
      <c r="K578" s="887" t="s">
        <v>936</v>
      </c>
      <c r="L578" s="887" t="s">
        <v>2617</v>
      </c>
      <c r="M578" s="785">
        <v>40186</v>
      </c>
      <c r="N578" s="740" t="s">
        <v>505</v>
      </c>
      <c r="O578" s="740" t="s">
        <v>50</v>
      </c>
      <c r="P578" s="747" t="s">
        <v>1140</v>
      </c>
      <c r="Q578" s="751" t="s">
        <v>1143</v>
      </c>
      <c r="R578" s="740" t="s">
        <v>39</v>
      </c>
      <c r="S578" s="750">
        <v>406099.05</v>
      </c>
      <c r="T578" s="750">
        <v>406096.36</v>
      </c>
      <c r="U578" s="750">
        <v>0</v>
      </c>
      <c r="V578" s="750">
        <v>0</v>
      </c>
      <c r="W578" s="750">
        <v>0</v>
      </c>
      <c r="X578" s="750">
        <v>0</v>
      </c>
      <c r="AA578" s="750">
        <v>0</v>
      </c>
    </row>
    <row r="579" spans="1:27" ht="303.60000000000002">
      <c r="A579" s="801">
        <v>609</v>
      </c>
      <c r="B579" s="720" t="s">
        <v>917</v>
      </c>
      <c r="C579" s="600" t="s">
        <v>657</v>
      </c>
      <c r="D579" s="600" t="s">
        <v>2565</v>
      </c>
      <c r="E579" s="737" t="s">
        <v>918</v>
      </c>
      <c r="F579" s="735" t="s">
        <v>2605</v>
      </c>
      <c r="G579" s="834">
        <v>39814</v>
      </c>
      <c r="H579" s="887" t="s">
        <v>2615</v>
      </c>
      <c r="I579" s="887" t="s">
        <v>2618</v>
      </c>
      <c r="J579" s="887" t="s">
        <v>1138</v>
      </c>
      <c r="K579" s="887" t="s">
        <v>936</v>
      </c>
      <c r="L579" s="887" t="s">
        <v>2617</v>
      </c>
      <c r="M579" s="785">
        <v>40186</v>
      </c>
      <c r="N579" s="740" t="s">
        <v>505</v>
      </c>
      <c r="O579" s="740" t="s">
        <v>50</v>
      </c>
      <c r="P579" s="740" t="s">
        <v>1142</v>
      </c>
      <c r="Q579" s="751" t="s">
        <v>1143</v>
      </c>
      <c r="R579" s="740" t="s">
        <v>39</v>
      </c>
      <c r="S579" s="750">
        <v>0</v>
      </c>
      <c r="T579" s="750">
        <v>0</v>
      </c>
      <c r="U579" s="750">
        <v>466485.16</v>
      </c>
      <c r="V579" s="750">
        <v>516670</v>
      </c>
      <c r="W579" s="750">
        <v>582410</v>
      </c>
      <c r="X579" s="750">
        <v>662530</v>
      </c>
      <c r="AA579" s="750">
        <v>466485.16</v>
      </c>
    </row>
    <row r="580" spans="1:27" ht="303.60000000000002">
      <c r="A580" s="801">
        <v>609</v>
      </c>
      <c r="B580" s="720" t="s">
        <v>917</v>
      </c>
      <c r="C580" s="600" t="s">
        <v>657</v>
      </c>
      <c r="D580" s="600" t="s">
        <v>2565</v>
      </c>
      <c r="E580" s="737" t="s">
        <v>918</v>
      </c>
      <c r="F580" s="735" t="s">
        <v>2605</v>
      </c>
      <c r="G580" s="834">
        <v>39814</v>
      </c>
      <c r="H580" s="887" t="s">
        <v>2615</v>
      </c>
      <c r="I580" s="887" t="s">
        <v>2619</v>
      </c>
      <c r="J580" s="887" t="s">
        <v>1138</v>
      </c>
      <c r="K580" s="887" t="s">
        <v>936</v>
      </c>
      <c r="L580" s="887" t="s">
        <v>2617</v>
      </c>
      <c r="M580" s="785">
        <v>40186</v>
      </c>
      <c r="N580" s="740" t="s">
        <v>505</v>
      </c>
      <c r="O580" s="740" t="s">
        <v>50</v>
      </c>
      <c r="P580" s="740" t="s">
        <v>1140</v>
      </c>
      <c r="Q580" s="751" t="s">
        <v>1143</v>
      </c>
      <c r="R580" s="740" t="s">
        <v>667</v>
      </c>
      <c r="S580" s="750">
        <v>32910031.949999999</v>
      </c>
      <c r="T580" s="750">
        <v>32910031.949999999</v>
      </c>
      <c r="U580" s="750">
        <v>0</v>
      </c>
      <c r="V580" s="750">
        <v>0</v>
      </c>
      <c r="W580" s="750">
        <v>0</v>
      </c>
      <c r="X580" s="750">
        <v>0</v>
      </c>
      <c r="AA580" s="750">
        <v>0</v>
      </c>
    </row>
    <row r="581" spans="1:27" ht="303.60000000000002">
      <c r="A581" s="801">
        <v>609</v>
      </c>
      <c r="B581" s="720" t="s">
        <v>917</v>
      </c>
      <c r="C581" s="600" t="s">
        <v>657</v>
      </c>
      <c r="D581" s="600" t="s">
        <v>2565</v>
      </c>
      <c r="E581" s="737" t="s">
        <v>918</v>
      </c>
      <c r="F581" s="735" t="s">
        <v>2605</v>
      </c>
      <c r="G581" s="834">
        <v>39814</v>
      </c>
      <c r="H581" s="887" t="s">
        <v>2615</v>
      </c>
      <c r="I581" s="887" t="s">
        <v>2620</v>
      </c>
      <c r="J581" s="887" t="s">
        <v>1138</v>
      </c>
      <c r="K581" s="887" t="s">
        <v>936</v>
      </c>
      <c r="L581" s="887" t="s">
        <v>2617</v>
      </c>
      <c r="M581" s="785">
        <v>40186</v>
      </c>
      <c r="N581" s="740" t="s">
        <v>505</v>
      </c>
      <c r="O581" s="740" t="s">
        <v>50</v>
      </c>
      <c r="P581" s="740" t="s">
        <v>1142</v>
      </c>
      <c r="Q581" s="751" t="s">
        <v>1143</v>
      </c>
      <c r="R581" s="740" t="s">
        <v>667</v>
      </c>
      <c r="S581" s="750">
        <v>0</v>
      </c>
      <c r="T581" s="750">
        <v>0</v>
      </c>
      <c r="U581" s="750">
        <v>37901832.060000002</v>
      </c>
      <c r="V581" s="750">
        <v>42613160</v>
      </c>
      <c r="W581" s="750">
        <v>47110700</v>
      </c>
      <c r="X581" s="750">
        <v>54182900</v>
      </c>
      <c r="AA581" s="750">
        <v>37901832.060000002</v>
      </c>
    </row>
    <row r="582" spans="1:27" ht="303.60000000000002">
      <c r="A582" s="801">
        <v>609</v>
      </c>
      <c r="B582" s="720" t="s">
        <v>917</v>
      </c>
      <c r="C582" s="600" t="s">
        <v>657</v>
      </c>
      <c r="D582" s="600" t="s">
        <v>2565</v>
      </c>
      <c r="E582" s="737" t="s">
        <v>918</v>
      </c>
      <c r="F582" s="735" t="s">
        <v>2621</v>
      </c>
      <c r="G582" s="834">
        <v>39814</v>
      </c>
      <c r="H582" s="887" t="s">
        <v>2622</v>
      </c>
      <c r="I582" s="887" t="s">
        <v>2623</v>
      </c>
      <c r="J582" s="887" t="s">
        <v>1138</v>
      </c>
      <c r="K582" s="887" t="s">
        <v>936</v>
      </c>
      <c r="L582" s="887" t="s">
        <v>2624</v>
      </c>
      <c r="M582" s="785">
        <v>40186</v>
      </c>
      <c r="N582" s="740" t="s">
        <v>505</v>
      </c>
      <c r="O582" s="740" t="s">
        <v>50</v>
      </c>
      <c r="P582" s="740" t="s">
        <v>1145</v>
      </c>
      <c r="Q582" s="751" t="s">
        <v>1146</v>
      </c>
      <c r="R582" s="740" t="s">
        <v>39</v>
      </c>
      <c r="S582" s="750">
        <v>28720</v>
      </c>
      <c r="T582" s="750">
        <v>28350</v>
      </c>
      <c r="U582" s="750">
        <v>29255.200000000001</v>
      </c>
      <c r="V582" s="750">
        <v>39070</v>
      </c>
      <c r="W582" s="750">
        <v>39070</v>
      </c>
      <c r="X582" s="750">
        <v>39070</v>
      </c>
      <c r="AA582" s="750">
        <v>29255.200000000001</v>
      </c>
    </row>
    <row r="583" spans="1:27" ht="303.60000000000002">
      <c r="A583" s="801">
        <v>609</v>
      </c>
      <c r="B583" s="720" t="s">
        <v>917</v>
      </c>
      <c r="C583" s="600" t="s">
        <v>657</v>
      </c>
      <c r="D583" s="600" t="s">
        <v>2565</v>
      </c>
      <c r="E583" s="737" t="s">
        <v>918</v>
      </c>
      <c r="F583" s="735" t="s">
        <v>2621</v>
      </c>
      <c r="G583" s="834">
        <v>39814</v>
      </c>
      <c r="H583" s="887" t="s">
        <v>2622</v>
      </c>
      <c r="I583" s="887" t="s">
        <v>2625</v>
      </c>
      <c r="J583" s="887" t="s">
        <v>1138</v>
      </c>
      <c r="K583" s="887" t="s">
        <v>936</v>
      </c>
      <c r="L583" s="887" t="s">
        <v>2624</v>
      </c>
      <c r="M583" s="785">
        <v>40186</v>
      </c>
      <c r="N583" s="740" t="s">
        <v>505</v>
      </c>
      <c r="O583" s="740" t="s">
        <v>50</v>
      </c>
      <c r="P583" s="740" t="s">
        <v>1145</v>
      </c>
      <c r="Q583" s="752" t="s">
        <v>1146</v>
      </c>
      <c r="R583" s="740" t="s">
        <v>667</v>
      </c>
      <c r="S583" s="750">
        <v>2872000</v>
      </c>
      <c r="T583" s="750">
        <v>2872000</v>
      </c>
      <c r="U583" s="750">
        <v>2982720</v>
      </c>
      <c r="V583" s="750">
        <v>2894210</v>
      </c>
      <c r="W583" s="750">
        <v>2894210</v>
      </c>
      <c r="X583" s="750">
        <v>2894210</v>
      </c>
      <c r="AA583" s="750">
        <v>2982720</v>
      </c>
    </row>
    <row r="584" spans="1:27" ht="303.60000000000002">
      <c r="A584" s="801">
        <v>609</v>
      </c>
      <c r="B584" s="720" t="s">
        <v>917</v>
      </c>
      <c r="C584" s="600" t="s">
        <v>657</v>
      </c>
      <c r="D584" s="600" t="s">
        <v>2565</v>
      </c>
      <c r="E584" s="737" t="s">
        <v>918</v>
      </c>
      <c r="F584" s="735" t="s">
        <v>2605</v>
      </c>
      <c r="G584" s="834">
        <v>39814</v>
      </c>
      <c r="H584" s="887" t="s">
        <v>2626</v>
      </c>
      <c r="I584" s="887" t="s">
        <v>2627</v>
      </c>
      <c r="J584" s="887" t="s">
        <v>1070</v>
      </c>
      <c r="K584" s="887" t="s">
        <v>936</v>
      </c>
      <c r="L584" s="887" t="s">
        <v>2628</v>
      </c>
      <c r="M584" s="785">
        <v>40186</v>
      </c>
      <c r="N584" s="740" t="s">
        <v>505</v>
      </c>
      <c r="O584" s="740" t="s">
        <v>50</v>
      </c>
      <c r="P584" s="740" t="s">
        <v>1151</v>
      </c>
      <c r="Q584" s="752" t="s">
        <v>2629</v>
      </c>
      <c r="R584" s="740" t="s">
        <v>39</v>
      </c>
      <c r="S584" s="750">
        <v>4480</v>
      </c>
      <c r="T584" s="750">
        <v>4459.09</v>
      </c>
      <c r="U584" s="750">
        <v>5599.42</v>
      </c>
      <c r="V584" s="750">
        <v>3790</v>
      </c>
      <c r="W584" s="750">
        <v>3790</v>
      </c>
      <c r="X584" s="750">
        <v>3790</v>
      </c>
      <c r="AA584" s="750">
        <v>5599.42</v>
      </c>
    </row>
    <row r="585" spans="1:27" ht="303.60000000000002">
      <c r="A585" s="801">
        <v>609</v>
      </c>
      <c r="B585" s="720" t="s">
        <v>917</v>
      </c>
      <c r="C585" s="600" t="s">
        <v>657</v>
      </c>
      <c r="D585" s="600" t="s">
        <v>2565</v>
      </c>
      <c r="E585" s="737" t="s">
        <v>918</v>
      </c>
      <c r="F585" s="735" t="s">
        <v>2605</v>
      </c>
      <c r="G585" s="834">
        <v>39814</v>
      </c>
      <c r="H585" s="887" t="s">
        <v>1148</v>
      </c>
      <c r="I585" s="887" t="s">
        <v>2630</v>
      </c>
      <c r="J585" s="887" t="s">
        <v>1070</v>
      </c>
      <c r="K585" s="887" t="s">
        <v>936</v>
      </c>
      <c r="L585" s="887" t="s">
        <v>2628</v>
      </c>
      <c r="M585" s="785">
        <v>40186</v>
      </c>
      <c r="N585" s="740" t="s">
        <v>505</v>
      </c>
      <c r="O585" s="740" t="s">
        <v>50</v>
      </c>
      <c r="P585" s="740" t="s">
        <v>1151</v>
      </c>
      <c r="Q585" s="752" t="s">
        <v>2629</v>
      </c>
      <c r="R585" s="740" t="s">
        <v>667</v>
      </c>
      <c r="S585" s="750">
        <v>332550</v>
      </c>
      <c r="T585" s="750">
        <v>332050.90999999997</v>
      </c>
      <c r="U585" s="750">
        <v>419432.4</v>
      </c>
      <c r="V585" s="750">
        <v>280860</v>
      </c>
      <c r="W585" s="750">
        <v>280860</v>
      </c>
      <c r="X585" s="750">
        <v>280860</v>
      </c>
      <c r="AA585" s="750">
        <v>419432.4</v>
      </c>
    </row>
    <row r="586" spans="1:27" ht="303.60000000000002">
      <c r="A586" s="801">
        <v>609</v>
      </c>
      <c r="B586" s="720" t="s">
        <v>917</v>
      </c>
      <c r="C586" s="600" t="s">
        <v>657</v>
      </c>
      <c r="D586" s="600" t="s">
        <v>2565</v>
      </c>
      <c r="E586" s="734" t="s">
        <v>1172</v>
      </c>
      <c r="F586" s="887" t="s">
        <v>1173</v>
      </c>
      <c r="G586" s="887">
        <v>38355</v>
      </c>
      <c r="H586" s="887" t="s">
        <v>1174</v>
      </c>
      <c r="I586" s="887" t="s">
        <v>2631</v>
      </c>
      <c r="J586" s="887" t="s">
        <v>1175</v>
      </c>
      <c r="K586" s="887" t="s">
        <v>936</v>
      </c>
      <c r="L586" s="887" t="s">
        <v>2632</v>
      </c>
      <c r="M586" s="785">
        <v>40186</v>
      </c>
      <c r="N586" s="740" t="s">
        <v>505</v>
      </c>
      <c r="O586" s="740" t="s">
        <v>50</v>
      </c>
      <c r="P586" s="740" t="s">
        <v>1179</v>
      </c>
      <c r="Q586" s="752" t="s">
        <v>2633</v>
      </c>
      <c r="R586" s="740" t="s">
        <v>39</v>
      </c>
      <c r="S586" s="750">
        <v>7954.42</v>
      </c>
      <c r="T586" s="750">
        <v>7952.02</v>
      </c>
      <c r="U586" s="750">
        <v>0</v>
      </c>
      <c r="V586" s="750">
        <v>0</v>
      </c>
      <c r="W586" s="750">
        <v>0</v>
      </c>
      <c r="X586" s="750">
        <v>0</v>
      </c>
      <c r="AA586" s="750">
        <v>0</v>
      </c>
    </row>
    <row r="587" spans="1:27" ht="303.60000000000002">
      <c r="A587" s="801">
        <v>609</v>
      </c>
      <c r="B587" s="720" t="s">
        <v>917</v>
      </c>
      <c r="C587" s="600" t="s">
        <v>657</v>
      </c>
      <c r="D587" s="600" t="s">
        <v>2565</v>
      </c>
      <c r="E587" s="734" t="s">
        <v>1172</v>
      </c>
      <c r="F587" s="887" t="s">
        <v>1173</v>
      </c>
      <c r="G587" s="887">
        <v>38355</v>
      </c>
      <c r="H587" s="887" t="s">
        <v>1174</v>
      </c>
      <c r="I587" s="887" t="s">
        <v>2631</v>
      </c>
      <c r="J587" s="887" t="s">
        <v>1175</v>
      </c>
      <c r="K587" s="887" t="s">
        <v>936</v>
      </c>
      <c r="L587" s="887" t="s">
        <v>2632</v>
      </c>
      <c r="M587" s="785">
        <v>40186</v>
      </c>
      <c r="N587" s="740" t="s">
        <v>505</v>
      </c>
      <c r="O587" s="740" t="s">
        <v>50</v>
      </c>
      <c r="P587" s="740" t="s">
        <v>1177</v>
      </c>
      <c r="Q587" s="752" t="s">
        <v>2634</v>
      </c>
      <c r="R587" s="740" t="s">
        <v>39</v>
      </c>
      <c r="S587" s="750">
        <v>24032.63</v>
      </c>
      <c r="T587" s="750">
        <v>18010.830000000002</v>
      </c>
      <c r="U587" s="750">
        <v>21227.16</v>
      </c>
      <c r="V587" s="750">
        <v>50000</v>
      </c>
      <c r="W587" s="750">
        <v>50000</v>
      </c>
      <c r="X587" s="750">
        <v>50000</v>
      </c>
      <c r="AA587" s="750">
        <v>21227.16</v>
      </c>
    </row>
    <row r="588" spans="1:27" ht="303.60000000000002">
      <c r="A588" s="801">
        <v>609</v>
      </c>
      <c r="B588" s="720" t="s">
        <v>917</v>
      </c>
      <c r="C588" s="600" t="s">
        <v>657</v>
      </c>
      <c r="D588" s="600" t="s">
        <v>2565</v>
      </c>
      <c r="E588" s="734" t="s">
        <v>1172</v>
      </c>
      <c r="F588" s="887" t="s">
        <v>1173</v>
      </c>
      <c r="G588" s="887">
        <v>38355</v>
      </c>
      <c r="H588" s="887" t="s">
        <v>1174</v>
      </c>
      <c r="I588" s="887" t="s">
        <v>2631</v>
      </c>
      <c r="J588" s="887" t="s">
        <v>1175</v>
      </c>
      <c r="K588" s="887" t="s">
        <v>936</v>
      </c>
      <c r="L588" s="887" t="s">
        <v>2632</v>
      </c>
      <c r="M588" s="785">
        <v>40186</v>
      </c>
      <c r="N588" s="740" t="s">
        <v>505</v>
      </c>
      <c r="O588" s="740" t="s">
        <v>50</v>
      </c>
      <c r="P588" s="740" t="s">
        <v>1179</v>
      </c>
      <c r="Q588" s="752" t="s">
        <v>2633</v>
      </c>
      <c r="R588" s="740" t="s">
        <v>667</v>
      </c>
      <c r="S588" s="750">
        <v>2443113.14</v>
      </c>
      <c r="T588" s="750">
        <v>2443113.14</v>
      </c>
      <c r="U588" s="750">
        <v>0</v>
      </c>
      <c r="V588" s="750">
        <v>0</v>
      </c>
      <c r="W588" s="750">
        <v>0</v>
      </c>
      <c r="X588" s="750">
        <v>0</v>
      </c>
      <c r="AA588" s="750">
        <v>0</v>
      </c>
    </row>
    <row r="589" spans="1:27" ht="303.60000000000002">
      <c r="A589" s="801">
        <v>609</v>
      </c>
      <c r="B589" s="720" t="s">
        <v>917</v>
      </c>
      <c r="C589" s="600" t="s">
        <v>657</v>
      </c>
      <c r="D589" s="600" t="s">
        <v>2565</v>
      </c>
      <c r="E589" s="734" t="s">
        <v>1172</v>
      </c>
      <c r="F589" s="887" t="s">
        <v>1173</v>
      </c>
      <c r="G589" s="887">
        <v>38355</v>
      </c>
      <c r="H589" s="887" t="s">
        <v>1174</v>
      </c>
      <c r="I589" s="887" t="s">
        <v>2631</v>
      </c>
      <c r="J589" s="887" t="s">
        <v>1175</v>
      </c>
      <c r="K589" s="887" t="s">
        <v>936</v>
      </c>
      <c r="L589" s="887" t="s">
        <v>2632</v>
      </c>
      <c r="M589" s="785">
        <v>40186</v>
      </c>
      <c r="N589" s="740" t="s">
        <v>505</v>
      </c>
      <c r="O589" s="740" t="s">
        <v>50</v>
      </c>
      <c r="P589" s="740" t="s">
        <v>1177</v>
      </c>
      <c r="Q589" s="752" t="s">
        <v>2634</v>
      </c>
      <c r="R589" s="740" t="s">
        <v>667</v>
      </c>
      <c r="S589" s="750">
        <v>2225967.37</v>
      </c>
      <c r="T589" s="750">
        <v>0</v>
      </c>
      <c r="U589" s="750">
        <v>1898812.35</v>
      </c>
      <c r="V589" s="750">
        <v>4501870</v>
      </c>
      <c r="W589" s="750">
        <v>4501870</v>
      </c>
      <c r="X589" s="750">
        <v>4501870</v>
      </c>
      <c r="AA589" s="750">
        <v>1898812.35</v>
      </c>
    </row>
    <row r="590" spans="1:27" ht="303.60000000000002">
      <c r="A590" s="801">
        <v>609</v>
      </c>
      <c r="B590" s="720" t="s">
        <v>917</v>
      </c>
      <c r="C590" s="600" t="s">
        <v>657</v>
      </c>
      <c r="D590" s="600" t="s">
        <v>2565</v>
      </c>
      <c r="E590" s="734" t="s">
        <v>1172</v>
      </c>
      <c r="F590" s="887" t="s">
        <v>1173</v>
      </c>
      <c r="G590" s="887">
        <v>38355</v>
      </c>
      <c r="H590" s="887" t="s">
        <v>1174</v>
      </c>
      <c r="I590" s="887" t="s">
        <v>2631</v>
      </c>
      <c r="J590" s="887" t="s">
        <v>1175</v>
      </c>
      <c r="K590" s="887" t="s">
        <v>936</v>
      </c>
      <c r="L590" s="887" t="s">
        <v>2632</v>
      </c>
      <c r="M590" s="785">
        <v>40186</v>
      </c>
      <c r="N590" s="740" t="s">
        <v>505</v>
      </c>
      <c r="O590" s="740" t="s">
        <v>50</v>
      </c>
      <c r="P590" s="740" t="s">
        <v>2635</v>
      </c>
      <c r="Q590" s="738" t="s">
        <v>2634</v>
      </c>
      <c r="R590" s="900">
        <v>244</v>
      </c>
      <c r="S590" s="750">
        <v>0</v>
      </c>
      <c r="T590" s="750">
        <v>0</v>
      </c>
      <c r="U590" s="750">
        <v>24144.41</v>
      </c>
      <c r="V590" s="750">
        <v>0</v>
      </c>
      <c r="W590" s="750">
        <v>0</v>
      </c>
      <c r="X590" s="750">
        <v>0</v>
      </c>
      <c r="AA590" s="750">
        <v>24144.41</v>
      </c>
    </row>
    <row r="591" spans="1:27" ht="303.60000000000002">
      <c r="A591" s="801">
        <v>609</v>
      </c>
      <c r="B591" s="720" t="s">
        <v>917</v>
      </c>
      <c r="C591" s="600" t="s">
        <v>657</v>
      </c>
      <c r="D591" s="600" t="s">
        <v>2565</v>
      </c>
      <c r="E591" s="734" t="s">
        <v>1172</v>
      </c>
      <c r="F591" s="887" t="s">
        <v>1173</v>
      </c>
      <c r="G591" s="887">
        <v>38355</v>
      </c>
      <c r="H591" s="887" t="s">
        <v>1174</v>
      </c>
      <c r="I591" s="887" t="s">
        <v>2631</v>
      </c>
      <c r="J591" s="887" t="s">
        <v>1175</v>
      </c>
      <c r="K591" s="887" t="s">
        <v>936</v>
      </c>
      <c r="L591" s="887" t="s">
        <v>2632</v>
      </c>
      <c r="M591" s="785">
        <v>40186</v>
      </c>
      <c r="N591" s="740" t="s">
        <v>505</v>
      </c>
      <c r="O591" s="740" t="s">
        <v>50</v>
      </c>
      <c r="P591" s="740" t="s">
        <v>2635</v>
      </c>
      <c r="Q591" s="738" t="s">
        <v>1178</v>
      </c>
      <c r="R591" s="900">
        <v>313</v>
      </c>
      <c r="S591" s="750">
        <v>0</v>
      </c>
      <c r="T591" s="750">
        <v>0</v>
      </c>
      <c r="U591" s="750">
        <v>2383617.25</v>
      </c>
      <c r="V591" s="750">
        <v>0</v>
      </c>
      <c r="W591" s="750">
        <v>0</v>
      </c>
      <c r="X591" s="750">
        <v>0</v>
      </c>
      <c r="AA591" s="750">
        <v>2383617.25</v>
      </c>
    </row>
    <row r="592" spans="1:27" ht="303.60000000000002">
      <c r="A592" s="801">
        <v>609</v>
      </c>
      <c r="B592" s="720" t="s">
        <v>917</v>
      </c>
      <c r="C592" s="600" t="s">
        <v>657</v>
      </c>
      <c r="D592" s="600" t="s">
        <v>2565</v>
      </c>
      <c r="E592" s="734" t="s">
        <v>1165</v>
      </c>
      <c r="F592" s="887" t="s">
        <v>1004</v>
      </c>
      <c r="G592" s="887">
        <v>41036</v>
      </c>
      <c r="H592" s="887" t="s">
        <v>1079</v>
      </c>
      <c r="I592" s="887" t="s">
        <v>1166</v>
      </c>
      <c r="J592" s="785">
        <v>40179</v>
      </c>
      <c r="K592" s="887" t="s">
        <v>936</v>
      </c>
      <c r="L592" s="887" t="s">
        <v>2636</v>
      </c>
      <c r="M592" s="785">
        <v>40186</v>
      </c>
      <c r="N592" s="740" t="s">
        <v>505</v>
      </c>
      <c r="O592" s="740" t="s">
        <v>119</v>
      </c>
      <c r="P592" s="740" t="s">
        <v>1170</v>
      </c>
      <c r="Q592" s="752" t="s">
        <v>2637</v>
      </c>
      <c r="R592" s="740" t="s">
        <v>667</v>
      </c>
      <c r="S592" s="750">
        <v>52214437.18</v>
      </c>
      <c r="T592" s="750">
        <v>52214385.75</v>
      </c>
      <c r="U592" s="750">
        <v>140815740</v>
      </c>
      <c r="V592" s="750">
        <v>137735550</v>
      </c>
      <c r="W592" s="750">
        <v>137735550</v>
      </c>
      <c r="X592" s="750">
        <v>137735550</v>
      </c>
      <c r="AA592" s="750">
        <v>140815740</v>
      </c>
    </row>
    <row r="593" spans="1:27" ht="303.60000000000002">
      <c r="A593" s="801">
        <v>609</v>
      </c>
      <c r="B593" s="720" t="s">
        <v>917</v>
      </c>
      <c r="C593" s="600" t="s">
        <v>657</v>
      </c>
      <c r="D593" s="600" t="s">
        <v>2565</v>
      </c>
      <c r="E593" s="734" t="s">
        <v>1165</v>
      </c>
      <c r="F593" s="887" t="s">
        <v>1004</v>
      </c>
      <c r="G593" s="887">
        <v>41036</v>
      </c>
      <c r="H593" s="887" t="s">
        <v>1079</v>
      </c>
      <c r="I593" s="887" t="s">
        <v>1166</v>
      </c>
      <c r="J593" s="785">
        <v>40179</v>
      </c>
      <c r="K593" s="887" t="s">
        <v>936</v>
      </c>
      <c r="L593" s="887" t="s">
        <v>2636</v>
      </c>
      <c r="M593" s="785">
        <v>40186</v>
      </c>
      <c r="N593" s="740" t="s">
        <v>505</v>
      </c>
      <c r="O593" s="740" t="s">
        <v>119</v>
      </c>
      <c r="P593" s="740" t="s">
        <v>1168</v>
      </c>
      <c r="Q593" s="752" t="s">
        <v>2638</v>
      </c>
      <c r="R593" s="740" t="s">
        <v>667</v>
      </c>
      <c r="S593" s="750">
        <v>81325510</v>
      </c>
      <c r="T593" s="750">
        <v>81325388.469999999</v>
      </c>
      <c r="U593" s="750">
        <v>0</v>
      </c>
      <c r="V593" s="750">
        <v>0</v>
      </c>
      <c r="W593" s="750">
        <v>0</v>
      </c>
      <c r="X593" s="750">
        <v>0</v>
      </c>
      <c r="AA593" s="750">
        <v>0</v>
      </c>
    </row>
    <row r="594" spans="1:27" ht="303.60000000000002">
      <c r="A594" s="801">
        <v>609</v>
      </c>
      <c r="B594" s="720" t="s">
        <v>917</v>
      </c>
      <c r="C594" s="600" t="s">
        <v>657</v>
      </c>
      <c r="D594" s="600" t="s">
        <v>2565</v>
      </c>
      <c r="E594" s="734" t="s">
        <v>1129</v>
      </c>
      <c r="F594" s="887" t="s">
        <v>2639</v>
      </c>
      <c r="G594" s="887">
        <v>36360</v>
      </c>
      <c r="H594" s="887" t="s">
        <v>2640</v>
      </c>
      <c r="I594" s="887" t="s">
        <v>2641</v>
      </c>
      <c r="J594" s="887" t="s">
        <v>1132</v>
      </c>
      <c r="K594" s="887" t="s">
        <v>936</v>
      </c>
      <c r="L594" s="887" t="s">
        <v>1133</v>
      </c>
      <c r="M594" s="785">
        <v>40186</v>
      </c>
      <c r="N594" s="740" t="s">
        <v>505</v>
      </c>
      <c r="O594" s="740" t="s">
        <v>50</v>
      </c>
      <c r="P594" s="740" t="s">
        <v>1134</v>
      </c>
      <c r="Q594" s="742" t="s">
        <v>2642</v>
      </c>
      <c r="R594" s="740" t="s">
        <v>667</v>
      </c>
      <c r="S594" s="750">
        <v>8364373.4900000002</v>
      </c>
      <c r="T594" s="750">
        <v>8364249.9800000004</v>
      </c>
      <c r="U594" s="750">
        <v>12803144.23</v>
      </c>
      <c r="V594" s="750">
        <v>7961360</v>
      </c>
      <c r="W594" s="750">
        <v>7961360</v>
      </c>
      <c r="X594" s="750">
        <v>7961360</v>
      </c>
      <c r="AA594" s="750">
        <v>12803144.23</v>
      </c>
    </row>
    <row r="595" spans="1:27" ht="303.60000000000002">
      <c r="A595" s="801">
        <v>609</v>
      </c>
      <c r="B595" s="720" t="s">
        <v>917</v>
      </c>
      <c r="C595" s="600" t="s">
        <v>657</v>
      </c>
      <c r="D595" s="600" t="s">
        <v>2565</v>
      </c>
      <c r="E595" s="734" t="s">
        <v>2643</v>
      </c>
      <c r="F595" s="887" t="s">
        <v>2644</v>
      </c>
      <c r="G595" s="887" t="s">
        <v>2645</v>
      </c>
      <c r="H595" s="887" t="s">
        <v>1079</v>
      </c>
      <c r="I595" s="887" t="s">
        <v>1161</v>
      </c>
      <c r="J595" s="785">
        <v>40179</v>
      </c>
      <c r="K595" s="887" t="s">
        <v>936</v>
      </c>
      <c r="L595" s="887" t="s">
        <v>2646</v>
      </c>
      <c r="M595" s="785">
        <v>40186</v>
      </c>
      <c r="N595" s="740" t="s">
        <v>505</v>
      </c>
      <c r="O595" s="740" t="s">
        <v>50</v>
      </c>
      <c r="P595" s="740" t="s">
        <v>1163</v>
      </c>
      <c r="Q595" s="736" t="s">
        <v>2647</v>
      </c>
      <c r="R595" s="740" t="s">
        <v>39</v>
      </c>
      <c r="S595" s="750">
        <v>1578.55</v>
      </c>
      <c r="T595" s="750">
        <v>1578.55</v>
      </c>
      <c r="U595" s="750">
        <v>1803.31</v>
      </c>
      <c r="V595" s="750">
        <v>1430</v>
      </c>
      <c r="W595" s="750">
        <v>1000</v>
      </c>
      <c r="X595" s="750">
        <v>1000</v>
      </c>
      <c r="AA595" s="750">
        <v>1803.31</v>
      </c>
    </row>
    <row r="596" spans="1:27" ht="303.60000000000002">
      <c r="A596" s="801">
        <v>609</v>
      </c>
      <c r="B596" s="720" t="s">
        <v>917</v>
      </c>
      <c r="C596" s="600" t="s">
        <v>657</v>
      </c>
      <c r="D596" s="600" t="s">
        <v>2565</v>
      </c>
      <c r="E596" s="734" t="s">
        <v>3531</v>
      </c>
      <c r="F596" s="887" t="s">
        <v>2644</v>
      </c>
      <c r="G596" s="887" t="s">
        <v>2645</v>
      </c>
      <c r="H596" s="887" t="s">
        <v>1079</v>
      </c>
      <c r="I596" s="887" t="s">
        <v>1161</v>
      </c>
      <c r="J596" s="785">
        <v>40179</v>
      </c>
      <c r="K596" s="887" t="s">
        <v>936</v>
      </c>
      <c r="L596" s="887" t="s">
        <v>2646</v>
      </c>
      <c r="M596" s="785">
        <v>40186</v>
      </c>
      <c r="N596" s="740" t="s">
        <v>505</v>
      </c>
      <c r="O596" s="740" t="s">
        <v>50</v>
      </c>
      <c r="P596" s="740" t="s">
        <v>1163</v>
      </c>
      <c r="Q596" s="736" t="s">
        <v>2647</v>
      </c>
      <c r="R596" s="740" t="s">
        <v>667</v>
      </c>
      <c r="S596" s="750">
        <v>121969.99</v>
      </c>
      <c r="T596" s="750">
        <v>121969.99</v>
      </c>
      <c r="U596" s="750">
        <v>138619.64000000001</v>
      </c>
      <c r="V596" s="750">
        <v>106370</v>
      </c>
      <c r="W596" s="750">
        <v>73900</v>
      </c>
      <c r="X596" s="750">
        <v>73900</v>
      </c>
      <c r="AA596" s="750">
        <v>138619.64000000001</v>
      </c>
    </row>
    <row r="597" spans="1:27" ht="303.60000000000002">
      <c r="A597" s="683">
        <v>609</v>
      </c>
      <c r="B597" s="681" t="s">
        <v>917</v>
      </c>
      <c r="C597" s="599" t="s">
        <v>657</v>
      </c>
      <c r="D597" s="599" t="s">
        <v>2565</v>
      </c>
      <c r="E597" s="898" t="s">
        <v>1172</v>
      </c>
      <c r="F597" s="889" t="s">
        <v>1173</v>
      </c>
      <c r="G597" s="889">
        <v>38355</v>
      </c>
      <c r="H597" s="889" t="s">
        <v>1174</v>
      </c>
      <c r="I597" s="889" t="s">
        <v>2631</v>
      </c>
      <c r="J597" s="889" t="s">
        <v>1175</v>
      </c>
      <c r="K597" s="889" t="s">
        <v>936</v>
      </c>
      <c r="L597" s="889" t="s">
        <v>2632</v>
      </c>
      <c r="M597" s="890">
        <v>40186</v>
      </c>
      <c r="N597" s="747" t="s">
        <v>505</v>
      </c>
      <c r="O597" s="747" t="s">
        <v>50</v>
      </c>
      <c r="P597" s="747" t="s">
        <v>1177</v>
      </c>
      <c r="Q597" s="753" t="s">
        <v>2634</v>
      </c>
      <c r="R597" s="747" t="s">
        <v>39</v>
      </c>
      <c r="S597" s="677">
        <v>0</v>
      </c>
      <c r="T597" s="677">
        <v>0</v>
      </c>
      <c r="U597" s="677">
        <v>0</v>
      </c>
      <c r="V597" s="677">
        <v>0</v>
      </c>
      <c r="W597" s="677">
        <v>0</v>
      </c>
      <c r="X597" s="677">
        <v>0</v>
      </c>
      <c r="AA597" s="677">
        <v>0</v>
      </c>
    </row>
    <row r="598" spans="1:27" ht="303.60000000000002">
      <c r="A598" s="683">
        <v>609</v>
      </c>
      <c r="B598" s="681" t="s">
        <v>917</v>
      </c>
      <c r="C598" s="599" t="s">
        <v>657</v>
      </c>
      <c r="D598" s="599" t="s">
        <v>2565</v>
      </c>
      <c r="E598" s="898" t="s">
        <v>1172</v>
      </c>
      <c r="F598" s="889" t="s">
        <v>1173</v>
      </c>
      <c r="G598" s="889">
        <v>38355</v>
      </c>
      <c r="H598" s="889" t="s">
        <v>1174</v>
      </c>
      <c r="I598" s="889" t="s">
        <v>2631</v>
      </c>
      <c r="J598" s="889" t="s">
        <v>1175</v>
      </c>
      <c r="K598" s="889" t="s">
        <v>936</v>
      </c>
      <c r="L598" s="889" t="s">
        <v>2632</v>
      </c>
      <c r="M598" s="890">
        <v>40186</v>
      </c>
      <c r="N598" s="747" t="s">
        <v>505</v>
      </c>
      <c r="O598" s="747" t="s">
        <v>50</v>
      </c>
      <c r="P598" s="747" t="s">
        <v>1177</v>
      </c>
      <c r="Q598" s="753" t="s">
        <v>2634</v>
      </c>
      <c r="R598" s="747" t="s">
        <v>667</v>
      </c>
      <c r="S598" s="677">
        <v>0</v>
      </c>
      <c r="T598" s="677">
        <v>0</v>
      </c>
      <c r="U598" s="677">
        <v>0</v>
      </c>
      <c r="V598" s="677">
        <v>0</v>
      </c>
      <c r="W598" s="677">
        <v>0</v>
      </c>
      <c r="X598" s="677">
        <v>0</v>
      </c>
      <c r="AA598" s="677">
        <v>0</v>
      </c>
    </row>
    <row r="599" spans="1:27" ht="92.4">
      <c r="A599" s="678" t="s">
        <v>2514</v>
      </c>
      <c r="B599" s="674" t="s">
        <v>917</v>
      </c>
      <c r="C599" s="733" t="s">
        <v>696</v>
      </c>
      <c r="D599" s="599" t="s">
        <v>2648</v>
      </c>
      <c r="E599" s="737" t="s">
        <v>2649</v>
      </c>
      <c r="F599" s="663" t="s">
        <v>2650</v>
      </c>
      <c r="G599" s="675">
        <v>39692</v>
      </c>
      <c r="H599" s="887" t="s">
        <v>934</v>
      </c>
      <c r="I599" s="675" t="s">
        <v>2651</v>
      </c>
      <c r="J599" s="663">
        <v>39511</v>
      </c>
      <c r="K599" s="887" t="s">
        <v>936</v>
      </c>
      <c r="L599" s="887" t="s">
        <v>2652</v>
      </c>
      <c r="M599" s="785">
        <v>40186</v>
      </c>
      <c r="N599" s="678" t="s">
        <v>505</v>
      </c>
      <c r="O599" s="678" t="s">
        <v>49</v>
      </c>
      <c r="P599" s="740" t="s">
        <v>938</v>
      </c>
      <c r="Q599" s="736" t="s">
        <v>2653</v>
      </c>
      <c r="R599" s="678" t="s">
        <v>37</v>
      </c>
      <c r="S599" s="750">
        <v>1106051.3500000001</v>
      </c>
      <c r="T599" s="750">
        <v>1106051.3500000001</v>
      </c>
      <c r="U599" s="750">
        <v>944992</v>
      </c>
      <c r="V599" s="750">
        <v>899600</v>
      </c>
      <c r="W599" s="750">
        <v>899600</v>
      </c>
      <c r="X599" s="750">
        <v>899600</v>
      </c>
      <c r="AA599" s="750">
        <v>944992</v>
      </c>
    </row>
    <row r="600" spans="1:27" ht="92.4">
      <c r="A600" s="678" t="s">
        <v>2514</v>
      </c>
      <c r="B600" s="674" t="s">
        <v>917</v>
      </c>
      <c r="C600" s="733" t="s">
        <v>696</v>
      </c>
      <c r="D600" s="599" t="s">
        <v>2648</v>
      </c>
      <c r="E600" s="737" t="s">
        <v>2649</v>
      </c>
      <c r="F600" s="663" t="s">
        <v>2650</v>
      </c>
      <c r="G600" s="675">
        <v>39692</v>
      </c>
      <c r="H600" s="887" t="s">
        <v>934</v>
      </c>
      <c r="I600" s="675" t="s">
        <v>2651</v>
      </c>
      <c r="J600" s="663">
        <v>39511</v>
      </c>
      <c r="K600" s="887" t="s">
        <v>936</v>
      </c>
      <c r="L600" s="887" t="s">
        <v>2652</v>
      </c>
      <c r="M600" s="785">
        <v>40186</v>
      </c>
      <c r="N600" s="678" t="s">
        <v>505</v>
      </c>
      <c r="O600" s="678" t="s">
        <v>49</v>
      </c>
      <c r="P600" s="740" t="s">
        <v>938</v>
      </c>
      <c r="Q600" s="736" t="s">
        <v>2653</v>
      </c>
      <c r="R600" s="678" t="s">
        <v>35</v>
      </c>
      <c r="S600" s="750">
        <v>38295</v>
      </c>
      <c r="T600" s="750">
        <v>38295</v>
      </c>
      <c r="U600" s="750">
        <v>38295</v>
      </c>
      <c r="V600" s="750">
        <v>38295</v>
      </c>
      <c r="W600" s="750">
        <v>38295</v>
      </c>
      <c r="X600" s="750">
        <v>38295</v>
      </c>
      <c r="AA600" s="750">
        <v>38295</v>
      </c>
    </row>
    <row r="601" spans="1:27" ht="92.4">
      <c r="A601" s="678" t="s">
        <v>2514</v>
      </c>
      <c r="B601" s="674" t="s">
        <v>917</v>
      </c>
      <c r="C601" s="733" t="s">
        <v>696</v>
      </c>
      <c r="D601" s="599" t="s">
        <v>2648</v>
      </c>
      <c r="E601" s="737" t="s">
        <v>2649</v>
      </c>
      <c r="F601" s="663" t="s">
        <v>2650</v>
      </c>
      <c r="G601" s="675">
        <v>39692</v>
      </c>
      <c r="H601" s="887" t="s">
        <v>934</v>
      </c>
      <c r="I601" s="675" t="s">
        <v>2651</v>
      </c>
      <c r="J601" s="663">
        <v>39511</v>
      </c>
      <c r="K601" s="887" t="s">
        <v>936</v>
      </c>
      <c r="L601" s="887" t="s">
        <v>2652</v>
      </c>
      <c r="M601" s="785">
        <v>40186</v>
      </c>
      <c r="N601" s="678" t="s">
        <v>505</v>
      </c>
      <c r="O601" s="678" t="s">
        <v>49</v>
      </c>
      <c r="P601" s="740" t="s">
        <v>938</v>
      </c>
      <c r="Q601" s="736" t="s">
        <v>2653</v>
      </c>
      <c r="R601" s="678" t="s">
        <v>36</v>
      </c>
      <c r="S601" s="750">
        <v>345600</v>
      </c>
      <c r="T601" s="750">
        <v>345600</v>
      </c>
      <c r="U601" s="750">
        <v>257983.38</v>
      </c>
      <c r="V601" s="750">
        <v>256045</v>
      </c>
      <c r="W601" s="750">
        <v>256045</v>
      </c>
      <c r="X601" s="750">
        <v>256045</v>
      </c>
      <c r="AA601" s="750">
        <v>257983.38</v>
      </c>
    </row>
    <row r="602" spans="1:27" ht="92.4">
      <c r="A602" s="678" t="s">
        <v>2514</v>
      </c>
      <c r="B602" s="674" t="s">
        <v>917</v>
      </c>
      <c r="C602" s="733" t="s">
        <v>696</v>
      </c>
      <c r="D602" s="599" t="s">
        <v>2648</v>
      </c>
      <c r="E602" s="737" t="s">
        <v>2649</v>
      </c>
      <c r="F602" s="663" t="s">
        <v>2650</v>
      </c>
      <c r="G602" s="675">
        <v>39692</v>
      </c>
      <c r="H602" s="887" t="s">
        <v>934</v>
      </c>
      <c r="I602" s="675" t="s">
        <v>2651</v>
      </c>
      <c r="J602" s="663">
        <v>39511</v>
      </c>
      <c r="K602" s="887" t="s">
        <v>936</v>
      </c>
      <c r="L602" s="887" t="s">
        <v>2652</v>
      </c>
      <c r="M602" s="785">
        <v>40186</v>
      </c>
      <c r="N602" s="678" t="s">
        <v>505</v>
      </c>
      <c r="O602" s="678" t="s">
        <v>49</v>
      </c>
      <c r="P602" s="740" t="s">
        <v>938</v>
      </c>
      <c r="Q602" s="736" t="s">
        <v>2653</v>
      </c>
      <c r="R602" s="678" t="s">
        <v>39</v>
      </c>
      <c r="S602" s="750">
        <v>0</v>
      </c>
      <c r="T602" s="750">
        <v>0</v>
      </c>
      <c r="U602" s="750">
        <v>211015.97</v>
      </c>
      <c r="V602" s="750">
        <v>202970</v>
      </c>
      <c r="W602" s="750">
        <v>202970</v>
      </c>
      <c r="X602" s="750">
        <v>202970</v>
      </c>
      <c r="AA602" s="750">
        <v>211015.97</v>
      </c>
    </row>
    <row r="603" spans="1:27" ht="92.4">
      <c r="A603" s="801">
        <v>609</v>
      </c>
      <c r="B603" s="720" t="s">
        <v>917</v>
      </c>
      <c r="C603" s="600" t="s">
        <v>1181</v>
      </c>
      <c r="D603" s="600" t="s">
        <v>2654</v>
      </c>
      <c r="E603" s="734" t="s">
        <v>1183</v>
      </c>
      <c r="F603" s="887" t="s">
        <v>1184</v>
      </c>
      <c r="G603" s="887">
        <v>35079</v>
      </c>
      <c r="H603" s="887" t="s">
        <v>1185</v>
      </c>
      <c r="I603" s="887" t="s">
        <v>2655</v>
      </c>
      <c r="J603" s="785">
        <v>42176</v>
      </c>
      <c r="K603" s="887" t="s">
        <v>936</v>
      </c>
      <c r="L603" s="887" t="s">
        <v>2656</v>
      </c>
      <c r="M603" s="785">
        <v>40186</v>
      </c>
      <c r="N603" s="740" t="s">
        <v>505</v>
      </c>
      <c r="O603" s="740" t="s">
        <v>50</v>
      </c>
      <c r="P603" s="740" t="s">
        <v>1188</v>
      </c>
      <c r="Q603" s="742" t="s">
        <v>1189</v>
      </c>
      <c r="R603" s="660">
        <v>313</v>
      </c>
      <c r="S603" s="750">
        <v>1725670.56</v>
      </c>
      <c r="T603" s="750">
        <v>1725670.56</v>
      </c>
      <c r="U603" s="750">
        <v>1494683.25</v>
      </c>
      <c r="V603" s="750">
        <v>0</v>
      </c>
      <c r="W603" s="750">
        <v>0</v>
      </c>
      <c r="X603" s="750">
        <v>0</v>
      </c>
      <c r="AA603" s="750">
        <v>1494683.25</v>
      </c>
    </row>
    <row r="604" spans="1:27" ht="132">
      <c r="A604" s="678" t="s">
        <v>2514</v>
      </c>
      <c r="B604" s="674" t="s">
        <v>917</v>
      </c>
      <c r="C604" s="754" t="s">
        <v>2657</v>
      </c>
      <c r="D604" s="755" t="s">
        <v>945</v>
      </c>
      <c r="E604" s="737" t="s">
        <v>918</v>
      </c>
      <c r="F604" s="887" t="s">
        <v>2658</v>
      </c>
      <c r="G604" s="834">
        <v>39814</v>
      </c>
      <c r="H604" s="887" t="s">
        <v>940</v>
      </c>
      <c r="I604" s="887" t="s">
        <v>2659</v>
      </c>
      <c r="J604" s="887" t="s">
        <v>942</v>
      </c>
      <c r="K604" s="887" t="s">
        <v>936</v>
      </c>
      <c r="L604" s="887" t="s">
        <v>2660</v>
      </c>
      <c r="M604" s="785">
        <v>40186</v>
      </c>
      <c r="N604" s="678" t="s">
        <v>505</v>
      </c>
      <c r="O604" s="678" t="s">
        <v>49</v>
      </c>
      <c r="P604" s="740" t="s">
        <v>944</v>
      </c>
      <c r="Q604" s="736" t="s">
        <v>2661</v>
      </c>
      <c r="R604" s="678" t="s">
        <v>37</v>
      </c>
      <c r="S604" s="750">
        <v>38680850</v>
      </c>
      <c r="T604" s="750">
        <v>38680850</v>
      </c>
      <c r="U604" s="750">
        <v>38820656.310000002</v>
      </c>
      <c r="V604" s="750">
        <v>39035890</v>
      </c>
      <c r="W604" s="750">
        <v>39035890</v>
      </c>
      <c r="X604" s="750">
        <v>39035890</v>
      </c>
      <c r="AA604" s="750">
        <v>38820656.310000002</v>
      </c>
    </row>
    <row r="605" spans="1:27" ht="132">
      <c r="A605" s="678" t="s">
        <v>2514</v>
      </c>
      <c r="B605" s="674" t="s">
        <v>917</v>
      </c>
      <c r="C605" s="756" t="s">
        <v>2657</v>
      </c>
      <c r="D605" s="755" t="s">
        <v>945</v>
      </c>
      <c r="E605" s="737" t="s">
        <v>918</v>
      </c>
      <c r="F605" s="887" t="s">
        <v>2658</v>
      </c>
      <c r="G605" s="834">
        <v>39814</v>
      </c>
      <c r="H605" s="887" t="s">
        <v>940</v>
      </c>
      <c r="I605" s="887" t="s">
        <v>2659</v>
      </c>
      <c r="J605" s="887" t="s">
        <v>942</v>
      </c>
      <c r="K605" s="887" t="s">
        <v>936</v>
      </c>
      <c r="L605" s="887" t="s">
        <v>2660</v>
      </c>
      <c r="M605" s="785">
        <v>40186</v>
      </c>
      <c r="N605" s="678" t="s">
        <v>505</v>
      </c>
      <c r="O605" s="678" t="s">
        <v>49</v>
      </c>
      <c r="P605" s="740" t="s">
        <v>944</v>
      </c>
      <c r="Q605" s="736" t="s">
        <v>2661</v>
      </c>
      <c r="R605" s="678" t="s">
        <v>35</v>
      </c>
      <c r="S605" s="750">
        <v>1404150</v>
      </c>
      <c r="T605" s="750">
        <v>1404150</v>
      </c>
      <c r="U605" s="750">
        <v>1328493.69</v>
      </c>
      <c r="V605" s="750">
        <v>1404150</v>
      </c>
      <c r="W605" s="750">
        <v>1404150</v>
      </c>
      <c r="X605" s="750">
        <v>1404150</v>
      </c>
      <c r="AA605" s="750">
        <v>1328493.69</v>
      </c>
    </row>
    <row r="606" spans="1:27" ht="132">
      <c r="A606" s="678" t="s">
        <v>2514</v>
      </c>
      <c r="B606" s="674" t="s">
        <v>917</v>
      </c>
      <c r="C606" s="754" t="s">
        <v>2657</v>
      </c>
      <c r="D606" s="755" t="s">
        <v>945</v>
      </c>
      <c r="E606" s="737" t="s">
        <v>918</v>
      </c>
      <c r="F606" s="887" t="s">
        <v>2658</v>
      </c>
      <c r="G606" s="834">
        <v>39814</v>
      </c>
      <c r="H606" s="887" t="s">
        <v>940</v>
      </c>
      <c r="I606" s="887" t="s">
        <v>2659</v>
      </c>
      <c r="J606" s="887" t="s">
        <v>942</v>
      </c>
      <c r="K606" s="887" t="s">
        <v>936</v>
      </c>
      <c r="L606" s="887" t="s">
        <v>2660</v>
      </c>
      <c r="M606" s="785">
        <v>40186</v>
      </c>
      <c r="N606" s="678" t="s">
        <v>505</v>
      </c>
      <c r="O606" s="678" t="s">
        <v>49</v>
      </c>
      <c r="P606" s="740" t="s">
        <v>944</v>
      </c>
      <c r="Q606" s="736" t="s">
        <v>2661</v>
      </c>
      <c r="R606" s="678" t="s">
        <v>36</v>
      </c>
      <c r="S606" s="750">
        <v>11715000</v>
      </c>
      <c r="T606" s="750">
        <v>11715000</v>
      </c>
      <c r="U606" s="750">
        <v>11681040</v>
      </c>
      <c r="V606" s="750">
        <v>11600000</v>
      </c>
      <c r="W606" s="750">
        <v>11700000</v>
      </c>
      <c r="X606" s="750">
        <v>11700000</v>
      </c>
      <c r="AA606" s="750">
        <v>11681040</v>
      </c>
    </row>
    <row r="607" spans="1:27" ht="132">
      <c r="A607" s="678" t="s">
        <v>2514</v>
      </c>
      <c r="B607" s="674" t="s">
        <v>917</v>
      </c>
      <c r="C607" s="754" t="s">
        <v>2657</v>
      </c>
      <c r="D607" s="755" t="s">
        <v>945</v>
      </c>
      <c r="E607" s="737" t="s">
        <v>918</v>
      </c>
      <c r="F607" s="887" t="s">
        <v>2658</v>
      </c>
      <c r="G607" s="834">
        <v>39814</v>
      </c>
      <c r="H607" s="887" t="s">
        <v>940</v>
      </c>
      <c r="I607" s="887" t="s">
        <v>2659</v>
      </c>
      <c r="J607" s="887" t="s">
        <v>942</v>
      </c>
      <c r="K607" s="887" t="s">
        <v>936</v>
      </c>
      <c r="L607" s="887" t="s">
        <v>2660</v>
      </c>
      <c r="M607" s="785">
        <v>40186</v>
      </c>
      <c r="N607" s="678" t="s">
        <v>505</v>
      </c>
      <c r="O607" s="678" t="s">
        <v>49</v>
      </c>
      <c r="P607" s="740" t="s">
        <v>944</v>
      </c>
      <c r="Q607" s="736" t="s">
        <v>2661</v>
      </c>
      <c r="R607" s="678" t="s">
        <v>39</v>
      </c>
      <c r="S607" s="750">
        <v>1459539.7</v>
      </c>
      <c r="T607" s="750">
        <v>1459539.7</v>
      </c>
      <c r="U607" s="750">
        <v>1470995.0000000002</v>
      </c>
      <c r="V607" s="750">
        <v>1400000</v>
      </c>
      <c r="W607" s="750">
        <v>1530670</v>
      </c>
      <c r="X607" s="750">
        <v>1568730</v>
      </c>
      <c r="AA607" s="750">
        <v>1470995.0000000002</v>
      </c>
    </row>
    <row r="608" spans="1:27" ht="132">
      <c r="A608" s="678" t="s">
        <v>2514</v>
      </c>
      <c r="B608" s="674" t="s">
        <v>917</v>
      </c>
      <c r="C608" s="754" t="s">
        <v>2657</v>
      </c>
      <c r="D608" s="755" t="s">
        <v>945</v>
      </c>
      <c r="E608" s="737" t="s">
        <v>918</v>
      </c>
      <c r="F608" s="887" t="s">
        <v>2658</v>
      </c>
      <c r="G608" s="834">
        <v>39814</v>
      </c>
      <c r="H608" s="887" t="s">
        <v>940</v>
      </c>
      <c r="I608" s="887" t="s">
        <v>2659</v>
      </c>
      <c r="J608" s="887" t="s">
        <v>942</v>
      </c>
      <c r="K608" s="887" t="s">
        <v>936</v>
      </c>
      <c r="L608" s="887" t="s">
        <v>2660</v>
      </c>
      <c r="M608" s="785">
        <v>40186</v>
      </c>
      <c r="N608" s="678" t="s">
        <v>505</v>
      </c>
      <c r="O608" s="678" t="s">
        <v>49</v>
      </c>
      <c r="P608" s="740" t="s">
        <v>944</v>
      </c>
      <c r="Q608" s="736" t="s">
        <v>2661</v>
      </c>
      <c r="R608" s="678" t="s">
        <v>40</v>
      </c>
      <c r="S608" s="750">
        <v>100000</v>
      </c>
      <c r="T608" s="750">
        <v>100000</v>
      </c>
      <c r="U608" s="750">
        <v>96581</v>
      </c>
      <c r="V608" s="750">
        <v>100000</v>
      </c>
      <c r="W608" s="750">
        <v>100000</v>
      </c>
      <c r="X608" s="750">
        <v>100000</v>
      </c>
      <c r="AA608" s="750">
        <v>96581</v>
      </c>
    </row>
    <row r="609" spans="1:64" ht="132">
      <c r="A609" s="678" t="s">
        <v>2514</v>
      </c>
      <c r="B609" s="674" t="s">
        <v>917</v>
      </c>
      <c r="C609" s="754" t="s">
        <v>2657</v>
      </c>
      <c r="D609" s="755" t="s">
        <v>945</v>
      </c>
      <c r="E609" s="737" t="s">
        <v>918</v>
      </c>
      <c r="F609" s="887" t="s">
        <v>2658</v>
      </c>
      <c r="G609" s="834">
        <v>39814</v>
      </c>
      <c r="H609" s="887" t="s">
        <v>940</v>
      </c>
      <c r="I609" s="887" t="s">
        <v>2659</v>
      </c>
      <c r="J609" s="887" t="s">
        <v>942</v>
      </c>
      <c r="K609" s="887" t="s">
        <v>936</v>
      </c>
      <c r="L609" s="887" t="s">
        <v>2660</v>
      </c>
      <c r="M609" s="785">
        <v>40186</v>
      </c>
      <c r="N609" s="678" t="s">
        <v>505</v>
      </c>
      <c r="O609" s="678" t="s">
        <v>49</v>
      </c>
      <c r="P609" s="740" t="s">
        <v>944</v>
      </c>
      <c r="Q609" s="736" t="s">
        <v>2661</v>
      </c>
      <c r="R609" s="678" t="s">
        <v>41</v>
      </c>
      <c r="S609" s="750">
        <v>20000</v>
      </c>
      <c r="T609" s="750">
        <v>20000</v>
      </c>
      <c r="U609" s="750">
        <v>1964</v>
      </c>
      <c r="V609" s="750">
        <v>2500</v>
      </c>
      <c r="W609" s="750">
        <v>2500</v>
      </c>
      <c r="X609" s="750">
        <v>2500</v>
      </c>
      <c r="AA609" s="750">
        <v>1964</v>
      </c>
    </row>
    <row r="610" spans="1:64" ht="145.19999999999999">
      <c r="A610" s="801">
        <v>609</v>
      </c>
      <c r="B610" s="720" t="s">
        <v>917</v>
      </c>
      <c r="C610" s="757" t="s">
        <v>2662</v>
      </c>
      <c r="D610" s="600" t="s">
        <v>2663</v>
      </c>
      <c r="E610" s="734" t="s">
        <v>1085</v>
      </c>
      <c r="F610" s="887" t="s">
        <v>2664</v>
      </c>
      <c r="G610" s="834">
        <v>34841</v>
      </c>
      <c r="H610" s="887" t="s">
        <v>1079</v>
      </c>
      <c r="I610" s="887" t="s">
        <v>1154</v>
      </c>
      <c r="J610" s="887">
        <v>40179</v>
      </c>
      <c r="K610" s="887" t="s">
        <v>936</v>
      </c>
      <c r="L610" s="887" t="s">
        <v>2665</v>
      </c>
      <c r="M610" s="785">
        <v>40186</v>
      </c>
      <c r="N610" s="740" t="s">
        <v>505</v>
      </c>
      <c r="O610" s="740" t="s">
        <v>119</v>
      </c>
      <c r="P610" s="740" t="s">
        <v>1156</v>
      </c>
      <c r="Q610" s="742" t="s">
        <v>1157</v>
      </c>
      <c r="R610" s="678" t="s">
        <v>667</v>
      </c>
      <c r="S610" s="750">
        <v>1431000</v>
      </c>
      <c r="T610" s="750">
        <v>1339683.08</v>
      </c>
      <c r="U610" s="750">
        <v>1496928.79</v>
      </c>
      <c r="V610" s="750">
        <v>0</v>
      </c>
      <c r="W610" s="750">
        <v>0</v>
      </c>
      <c r="X610" s="750">
        <v>0</v>
      </c>
      <c r="AA610" s="750">
        <v>1496928.79</v>
      </c>
    </row>
    <row r="611" spans="1:64" ht="145.19999999999999">
      <c r="A611" s="801">
        <v>609</v>
      </c>
      <c r="B611" s="720" t="s">
        <v>917</v>
      </c>
      <c r="C611" s="678" t="s">
        <v>2666</v>
      </c>
      <c r="D611" s="600" t="s">
        <v>2667</v>
      </c>
      <c r="E611" s="734" t="s">
        <v>1085</v>
      </c>
      <c r="F611" s="887" t="s">
        <v>2668</v>
      </c>
      <c r="G611" s="834">
        <v>34841</v>
      </c>
      <c r="H611" s="887" t="s">
        <v>1079</v>
      </c>
      <c r="I611" s="887" t="s">
        <v>1190</v>
      </c>
      <c r="J611" s="887">
        <v>40179</v>
      </c>
      <c r="K611" s="887" t="s">
        <v>936</v>
      </c>
      <c r="L611" s="887" t="s">
        <v>2669</v>
      </c>
      <c r="M611" s="785">
        <v>40186</v>
      </c>
      <c r="N611" s="747" t="s">
        <v>505</v>
      </c>
      <c r="O611" s="747" t="s">
        <v>50</v>
      </c>
      <c r="P611" s="747" t="s">
        <v>1088</v>
      </c>
      <c r="Q611" s="736" t="s">
        <v>2670</v>
      </c>
      <c r="R611" s="747" t="s">
        <v>39</v>
      </c>
      <c r="S611" s="750">
        <v>0</v>
      </c>
      <c r="T611" s="750">
        <v>0</v>
      </c>
      <c r="U611" s="750">
        <v>0</v>
      </c>
      <c r="V611" s="750">
        <v>2787660</v>
      </c>
      <c r="W611" s="750">
        <v>2877910</v>
      </c>
      <c r="X611" s="750">
        <v>2999270</v>
      </c>
      <c r="AA611" s="750">
        <v>0</v>
      </c>
    </row>
    <row r="612" spans="1:64" ht="145.19999999999999">
      <c r="A612" s="801">
        <v>609</v>
      </c>
      <c r="B612" s="720" t="s">
        <v>917</v>
      </c>
      <c r="C612" s="678" t="s">
        <v>2666</v>
      </c>
      <c r="D612" s="600" t="s">
        <v>2667</v>
      </c>
      <c r="E612" s="734" t="s">
        <v>1085</v>
      </c>
      <c r="F612" s="887" t="s">
        <v>2668</v>
      </c>
      <c r="G612" s="834">
        <v>34841</v>
      </c>
      <c r="H612" s="887" t="s">
        <v>1079</v>
      </c>
      <c r="I612" s="887" t="s">
        <v>3532</v>
      </c>
      <c r="J612" s="887">
        <v>40179</v>
      </c>
      <c r="K612" s="887" t="s">
        <v>936</v>
      </c>
      <c r="L612" s="887" t="s">
        <v>2669</v>
      </c>
      <c r="M612" s="785">
        <v>40186</v>
      </c>
      <c r="N612" s="747" t="s">
        <v>505</v>
      </c>
      <c r="O612" s="747" t="s">
        <v>50</v>
      </c>
      <c r="P612" s="747" t="s">
        <v>1088</v>
      </c>
      <c r="Q612" s="736" t="s">
        <v>2670</v>
      </c>
      <c r="R612" s="747" t="s">
        <v>667</v>
      </c>
      <c r="S612" s="750">
        <v>177023588.09</v>
      </c>
      <c r="T612" s="750">
        <v>177020425.75</v>
      </c>
      <c r="U612" s="750">
        <v>179475704</v>
      </c>
      <c r="V612" s="750">
        <v>185843940</v>
      </c>
      <c r="W612" s="750">
        <v>191860390</v>
      </c>
      <c r="X612" s="750">
        <v>199951230</v>
      </c>
      <c r="AA612" s="750">
        <v>179475704</v>
      </c>
    </row>
    <row r="613" spans="1:64">
      <c r="A613" s="678"/>
      <c r="B613" s="674"/>
      <c r="C613" s="757"/>
      <c r="D613" s="755"/>
      <c r="E613" s="737"/>
      <c r="F613" s="887"/>
      <c r="G613" s="834"/>
      <c r="H613" s="887"/>
      <c r="I613" s="887"/>
      <c r="J613" s="887"/>
      <c r="K613" s="887"/>
      <c r="L613" s="887"/>
      <c r="M613" s="785"/>
      <c r="N613" s="678"/>
      <c r="O613" s="678"/>
      <c r="P613" s="740"/>
      <c r="Q613" s="736"/>
      <c r="R613" s="678"/>
      <c r="S613" s="664">
        <f t="shared" ref="S613:X613" si="14">SUM(S489:S612)</f>
        <v>1904030290.9199998</v>
      </c>
      <c r="T613" s="664">
        <f t="shared" si="14"/>
        <v>1901324867.2799995</v>
      </c>
      <c r="U613" s="664">
        <f t="shared" si="14"/>
        <v>1892944884.8900006</v>
      </c>
      <c r="V613" s="664">
        <f t="shared" si="14"/>
        <v>1878981890</v>
      </c>
      <c r="W613" s="664">
        <f t="shared" si="14"/>
        <v>1942584320</v>
      </c>
      <c r="X613" s="664">
        <f t="shared" si="14"/>
        <v>1992223520</v>
      </c>
      <c r="AA613" s="664">
        <f t="shared" ref="AA613" si="15">SUM(AA489:AA612)</f>
        <v>1892944884.8900006</v>
      </c>
    </row>
    <row r="614" spans="1:64">
      <c r="A614" s="850" t="s">
        <v>2083</v>
      </c>
      <c r="B614" s="654"/>
      <c r="C614" s="859"/>
      <c r="D614" s="860"/>
      <c r="E614" s="853"/>
      <c r="F614" s="654"/>
      <c r="G614" s="656"/>
      <c r="H614" s="853"/>
      <c r="I614" s="654"/>
      <c r="J614" s="656"/>
      <c r="K614" s="707"/>
      <c r="L614" s="654"/>
      <c r="M614" s="656"/>
      <c r="N614" s="861"/>
      <c r="O614" s="861"/>
      <c r="P614" s="861"/>
      <c r="Q614" s="862"/>
      <c r="R614" s="861"/>
      <c r="S614" s="863"/>
      <c r="T614" s="863"/>
      <c r="U614" s="863"/>
      <c r="V614" s="863"/>
      <c r="W614" s="863"/>
      <c r="X614" s="863"/>
      <c r="AA614" s="863"/>
    </row>
    <row r="615" spans="1:64" s="618" customFormat="1" ht="264">
      <c r="A615" s="678">
        <v>611</v>
      </c>
      <c r="B615" s="674" t="s">
        <v>1195</v>
      </c>
      <c r="C615" s="661">
        <v>401000016</v>
      </c>
      <c r="D615" s="674" t="s">
        <v>730</v>
      </c>
      <c r="E615" s="679" t="s">
        <v>378</v>
      </c>
      <c r="F615" s="675" t="s">
        <v>1197</v>
      </c>
      <c r="G615" s="675">
        <v>39814</v>
      </c>
      <c r="H615" s="675" t="s">
        <v>1198</v>
      </c>
      <c r="I615" s="663" t="s">
        <v>1199</v>
      </c>
      <c r="J615" s="663">
        <v>41518</v>
      </c>
      <c r="K615" s="675" t="s">
        <v>1200</v>
      </c>
      <c r="L615" s="682" t="s">
        <v>1201</v>
      </c>
      <c r="M615" s="663">
        <v>40437</v>
      </c>
      <c r="N615" s="678" t="s">
        <v>229</v>
      </c>
      <c r="O615" s="678" t="s">
        <v>47</v>
      </c>
      <c r="P615" s="678" t="s">
        <v>1202</v>
      </c>
      <c r="Q615" s="679" t="s">
        <v>1203</v>
      </c>
      <c r="R615" s="678" t="s">
        <v>531</v>
      </c>
      <c r="S615" s="750">
        <v>142123628.68000001</v>
      </c>
      <c r="T615" s="750">
        <f>S615</f>
        <v>142123628.68000001</v>
      </c>
      <c r="U615" s="750"/>
      <c r="V615" s="750">
        <v>0</v>
      </c>
      <c r="W615" s="750">
        <v>0</v>
      </c>
      <c r="X615" s="750">
        <v>0</v>
      </c>
      <c r="AA615" s="750"/>
      <c r="AB615" s="619"/>
      <c r="AC615" s="620"/>
      <c r="AD615" s="621"/>
      <c r="AE615" s="621"/>
      <c r="AF615" s="622"/>
      <c r="AG615" s="622"/>
      <c r="AH615" s="622"/>
      <c r="AI615" s="622"/>
      <c r="AJ615" s="622"/>
      <c r="AK615" s="622"/>
      <c r="AL615" s="622"/>
      <c r="AM615" s="622"/>
      <c r="AN615" s="623"/>
      <c r="AO615" s="624"/>
      <c r="AS615" s="625"/>
      <c r="AT615" s="625"/>
      <c r="AU615" s="625"/>
      <c r="AV615" s="625"/>
      <c r="AW615" s="625"/>
      <c r="AX615" s="625"/>
      <c r="AY615" s="625"/>
      <c r="AZ615" s="625"/>
      <c r="BA615" s="625"/>
      <c r="BB615" s="625"/>
      <c r="BC615" s="625"/>
      <c r="BD615" s="625"/>
      <c r="BE615" s="625"/>
      <c r="BF615" s="625"/>
      <c r="BG615" s="625"/>
      <c r="BH615" s="625"/>
      <c r="BI615" s="625"/>
      <c r="BJ615" s="625"/>
      <c r="BK615" s="625"/>
      <c r="BL615" s="625"/>
    </row>
    <row r="616" spans="1:64" s="618" customFormat="1" ht="264">
      <c r="A616" s="678">
        <v>611</v>
      </c>
      <c r="B616" s="674" t="s">
        <v>1195</v>
      </c>
      <c r="C616" s="661">
        <v>401000016</v>
      </c>
      <c r="D616" s="674" t="s">
        <v>730</v>
      </c>
      <c r="E616" s="679" t="s">
        <v>1196</v>
      </c>
      <c r="F616" s="675" t="s">
        <v>1197</v>
      </c>
      <c r="G616" s="675">
        <v>39814</v>
      </c>
      <c r="H616" s="675" t="s">
        <v>1198</v>
      </c>
      <c r="I616" s="663" t="s">
        <v>1204</v>
      </c>
      <c r="J616" s="663">
        <v>41518</v>
      </c>
      <c r="K616" s="675" t="s">
        <v>1200</v>
      </c>
      <c r="L616" s="682" t="s">
        <v>1201</v>
      </c>
      <c r="M616" s="663">
        <v>40437</v>
      </c>
      <c r="N616" s="678" t="s">
        <v>229</v>
      </c>
      <c r="O616" s="678" t="s">
        <v>47</v>
      </c>
      <c r="P616" s="678" t="s">
        <v>1205</v>
      </c>
      <c r="Q616" s="679" t="s">
        <v>1206</v>
      </c>
      <c r="R616" s="678" t="s">
        <v>531</v>
      </c>
      <c r="S616" s="750">
        <v>435347</v>
      </c>
      <c r="T616" s="750">
        <f>S616</f>
        <v>435347</v>
      </c>
      <c r="U616" s="750"/>
      <c r="V616" s="750">
        <v>0</v>
      </c>
      <c r="W616" s="750">
        <v>0</v>
      </c>
      <c r="X616" s="750">
        <v>0</v>
      </c>
      <c r="AA616" s="750"/>
      <c r="AB616" s="619"/>
      <c r="AC616" s="620"/>
      <c r="AD616" s="621"/>
      <c r="AE616" s="621"/>
      <c r="AF616" s="622"/>
      <c r="AG616" s="622"/>
      <c r="AH616" s="622"/>
      <c r="AI616" s="622"/>
      <c r="AJ616" s="622"/>
      <c r="AK616" s="622"/>
      <c r="AL616" s="622"/>
      <c r="AM616" s="622"/>
      <c r="AN616" s="623"/>
      <c r="AO616" s="624"/>
      <c r="AS616" s="625"/>
      <c r="AT616" s="625"/>
      <c r="AU616" s="625"/>
      <c r="AV616" s="625"/>
      <c r="AW616" s="625"/>
      <c r="AX616" s="625"/>
      <c r="AY616" s="625"/>
      <c r="AZ616" s="625"/>
      <c r="BA616" s="625"/>
      <c r="BB616" s="625"/>
      <c r="BC616" s="625"/>
      <c r="BD616" s="625"/>
      <c r="BE616" s="625"/>
      <c r="BF616" s="625"/>
      <c r="BG616" s="625"/>
      <c r="BH616" s="625"/>
      <c r="BI616" s="625"/>
      <c r="BJ616" s="625"/>
      <c r="BK616" s="625"/>
      <c r="BL616" s="625"/>
    </row>
    <row r="617" spans="1:64" s="618" customFormat="1" ht="264">
      <c r="A617" s="678">
        <v>611</v>
      </c>
      <c r="B617" s="674" t="s">
        <v>1195</v>
      </c>
      <c r="C617" s="661">
        <v>401000016</v>
      </c>
      <c r="D617" s="674" t="s">
        <v>730</v>
      </c>
      <c r="E617" s="679" t="s">
        <v>378</v>
      </c>
      <c r="F617" s="675" t="s">
        <v>1197</v>
      </c>
      <c r="G617" s="675">
        <v>39814</v>
      </c>
      <c r="H617" s="675" t="s">
        <v>1198</v>
      </c>
      <c r="I617" s="663" t="s">
        <v>1199</v>
      </c>
      <c r="J617" s="663">
        <v>41518</v>
      </c>
      <c r="K617" s="675" t="s">
        <v>1200</v>
      </c>
      <c r="L617" s="682" t="s">
        <v>1201</v>
      </c>
      <c r="M617" s="663">
        <v>40437</v>
      </c>
      <c r="N617" s="678" t="s">
        <v>229</v>
      </c>
      <c r="O617" s="1130" t="s">
        <v>50</v>
      </c>
      <c r="P617" s="678" t="s">
        <v>1202</v>
      </c>
      <c r="Q617" s="679" t="s">
        <v>1203</v>
      </c>
      <c r="R617" s="678" t="s">
        <v>531</v>
      </c>
      <c r="S617" s="750">
        <v>0</v>
      </c>
      <c r="T617" s="750">
        <v>0</v>
      </c>
      <c r="U617" s="750">
        <v>146781964.66999999</v>
      </c>
      <c r="V617" s="750">
        <v>152886700</v>
      </c>
      <c r="W617" s="750">
        <v>151072520</v>
      </c>
      <c r="X617" s="750">
        <v>151072520</v>
      </c>
      <c r="AA617" s="750">
        <v>146781964.66999999</v>
      </c>
      <c r="AB617" s="619"/>
      <c r="AC617" s="620"/>
      <c r="AD617" s="621"/>
      <c r="AE617" s="621"/>
      <c r="AF617" s="622"/>
      <c r="AG617" s="622"/>
      <c r="AH617" s="622"/>
      <c r="AI617" s="622"/>
      <c r="AJ617" s="622"/>
      <c r="AK617" s="622"/>
      <c r="AL617" s="622"/>
      <c r="AM617" s="622"/>
      <c r="AN617" s="623"/>
      <c r="AO617" s="624"/>
      <c r="AS617" s="625"/>
      <c r="AT617" s="625"/>
      <c r="AU617" s="625"/>
      <c r="AV617" s="625"/>
      <c r="AW617" s="625"/>
      <c r="AX617" s="625"/>
      <c r="AY617" s="625"/>
      <c r="AZ617" s="625"/>
      <c r="BA617" s="625"/>
      <c r="BB617" s="625"/>
      <c r="BC617" s="625"/>
      <c r="BD617" s="625"/>
      <c r="BE617" s="625"/>
      <c r="BF617" s="625"/>
      <c r="BG617" s="625"/>
      <c r="BH617" s="625"/>
      <c r="BI617" s="625"/>
      <c r="BJ617" s="625"/>
      <c r="BK617" s="625"/>
      <c r="BL617" s="625"/>
    </row>
    <row r="618" spans="1:64" s="618" customFormat="1" ht="264">
      <c r="A618" s="678">
        <v>611</v>
      </c>
      <c r="B618" s="674" t="s">
        <v>1195</v>
      </c>
      <c r="C618" s="661">
        <v>401000016</v>
      </c>
      <c r="D618" s="674" t="s">
        <v>730</v>
      </c>
      <c r="E618" s="679" t="s">
        <v>1196</v>
      </c>
      <c r="F618" s="675" t="s">
        <v>1197</v>
      </c>
      <c r="G618" s="675">
        <v>39814</v>
      </c>
      <c r="H618" s="675" t="s">
        <v>1207</v>
      </c>
      <c r="I618" s="663" t="s">
        <v>1199</v>
      </c>
      <c r="J618" s="663">
        <v>41518</v>
      </c>
      <c r="K618" s="675" t="s">
        <v>1200</v>
      </c>
      <c r="L618" s="682" t="s">
        <v>1201</v>
      </c>
      <c r="M618" s="663">
        <v>40437</v>
      </c>
      <c r="N618" s="678" t="s">
        <v>229</v>
      </c>
      <c r="O618" s="678" t="s">
        <v>50</v>
      </c>
      <c r="P618" s="678" t="s">
        <v>3103</v>
      </c>
      <c r="Q618" s="679" t="s">
        <v>3104</v>
      </c>
      <c r="R618" s="678" t="s">
        <v>531</v>
      </c>
      <c r="S618" s="750">
        <v>0</v>
      </c>
      <c r="T618" s="750">
        <v>0</v>
      </c>
      <c r="U618" s="750">
        <v>346235.11</v>
      </c>
      <c r="V618" s="750">
        <v>0</v>
      </c>
      <c r="W618" s="750">
        <v>0</v>
      </c>
      <c r="X618" s="750">
        <v>0</v>
      </c>
      <c r="AA618" s="750">
        <v>346235.11</v>
      </c>
      <c r="AB618" s="619"/>
      <c r="AC618" s="620"/>
      <c r="AD618" s="621"/>
      <c r="AE618" s="621"/>
      <c r="AF618" s="622"/>
      <c r="AG618" s="622"/>
      <c r="AH618" s="622"/>
      <c r="AI618" s="622"/>
      <c r="AJ618" s="622"/>
      <c r="AK618" s="622"/>
      <c r="AL618" s="622"/>
      <c r="AM618" s="622"/>
      <c r="AN618" s="623"/>
      <c r="AO618" s="624"/>
      <c r="AS618" s="625"/>
      <c r="AT618" s="625"/>
      <c r="AU618" s="625"/>
      <c r="AV618" s="625"/>
      <c r="AW618" s="625"/>
      <c r="AX618" s="625"/>
      <c r="AY618" s="625"/>
      <c r="AZ618" s="625"/>
      <c r="BA618" s="625"/>
      <c r="BB618" s="625"/>
      <c r="BC618" s="625"/>
      <c r="BD618" s="625"/>
      <c r="BE618" s="625"/>
      <c r="BF618" s="625"/>
      <c r="BG618" s="625"/>
      <c r="BH618" s="625"/>
      <c r="BI618" s="625"/>
      <c r="BJ618" s="625"/>
      <c r="BK618" s="625"/>
      <c r="BL618" s="625"/>
    </row>
    <row r="619" spans="1:64" s="618" customFormat="1" ht="264">
      <c r="A619" s="678">
        <v>611</v>
      </c>
      <c r="B619" s="674" t="s">
        <v>1195</v>
      </c>
      <c r="C619" s="661">
        <v>401000016</v>
      </c>
      <c r="D619" s="674" t="s">
        <v>730</v>
      </c>
      <c r="E619" s="679" t="s">
        <v>1196</v>
      </c>
      <c r="F619" s="675" t="s">
        <v>1197</v>
      </c>
      <c r="G619" s="675">
        <v>39814</v>
      </c>
      <c r="H619" s="675" t="s">
        <v>3105</v>
      </c>
      <c r="I619" s="663" t="s">
        <v>3106</v>
      </c>
      <c r="J619" s="675" t="s">
        <v>3107</v>
      </c>
      <c r="K619" s="675" t="s">
        <v>1200</v>
      </c>
      <c r="L619" s="682" t="s">
        <v>1201</v>
      </c>
      <c r="M619" s="663">
        <v>40437</v>
      </c>
      <c r="N619" s="678" t="s">
        <v>229</v>
      </c>
      <c r="O619" s="678" t="s">
        <v>50</v>
      </c>
      <c r="P619" s="678" t="s">
        <v>3108</v>
      </c>
      <c r="Q619" s="679" t="s">
        <v>3109</v>
      </c>
      <c r="R619" s="678" t="s">
        <v>531</v>
      </c>
      <c r="S619" s="750">
        <v>0</v>
      </c>
      <c r="T619" s="750">
        <v>0</v>
      </c>
      <c r="U619" s="750">
        <v>6578467.0300000003</v>
      </c>
      <c r="V619" s="750">
        <v>0</v>
      </c>
      <c r="W619" s="750">
        <v>0</v>
      </c>
      <c r="X619" s="750">
        <v>0</v>
      </c>
      <c r="AA619" s="750">
        <v>6578467.0300000003</v>
      </c>
      <c r="AB619" s="619"/>
      <c r="AC619" s="620"/>
      <c r="AD619" s="621"/>
      <c r="AE619" s="621"/>
      <c r="AF619" s="622"/>
      <c r="AG619" s="622"/>
      <c r="AH619" s="622"/>
      <c r="AI619" s="622"/>
      <c r="AJ619" s="622"/>
      <c r="AK619" s="622"/>
      <c r="AL619" s="622"/>
      <c r="AM619" s="622"/>
      <c r="AN619" s="623"/>
      <c r="AO619" s="624"/>
      <c r="AS619" s="625"/>
      <c r="AT619" s="625"/>
      <c r="AU619" s="625"/>
      <c r="AV619" s="625"/>
      <c r="AW619" s="625"/>
      <c r="AX619" s="625"/>
      <c r="AY619" s="625"/>
      <c r="AZ619" s="625"/>
      <c r="BA619" s="625"/>
      <c r="BB619" s="625"/>
      <c r="BC619" s="625"/>
      <c r="BD619" s="625"/>
      <c r="BE619" s="625"/>
      <c r="BF619" s="625"/>
      <c r="BG619" s="625"/>
      <c r="BH619" s="625"/>
      <c r="BI619" s="625"/>
      <c r="BJ619" s="625"/>
      <c r="BK619" s="625"/>
      <c r="BL619" s="625"/>
    </row>
    <row r="620" spans="1:64" s="618" customFormat="1" ht="264">
      <c r="A620" s="678">
        <v>611</v>
      </c>
      <c r="B620" s="674" t="s">
        <v>1195</v>
      </c>
      <c r="C620" s="661">
        <v>401000016</v>
      </c>
      <c r="D620" s="674" t="s">
        <v>730</v>
      </c>
      <c r="E620" s="679" t="s">
        <v>1196</v>
      </c>
      <c r="F620" s="675" t="s">
        <v>1197</v>
      </c>
      <c r="G620" s="675">
        <v>39814</v>
      </c>
      <c r="H620" s="675" t="s">
        <v>1198</v>
      </c>
      <c r="I620" s="663" t="s">
        <v>1204</v>
      </c>
      <c r="J620" s="663">
        <v>41518</v>
      </c>
      <c r="K620" s="675" t="s">
        <v>1200</v>
      </c>
      <c r="L620" s="682" t="s">
        <v>1201</v>
      </c>
      <c r="M620" s="663">
        <v>40437</v>
      </c>
      <c r="N620" s="678" t="s">
        <v>229</v>
      </c>
      <c r="O620" s="678" t="s">
        <v>50</v>
      </c>
      <c r="P620" s="678" t="s">
        <v>1205</v>
      </c>
      <c r="Q620" s="679" t="s">
        <v>1206</v>
      </c>
      <c r="R620" s="678" t="s">
        <v>531</v>
      </c>
      <c r="S620" s="750">
        <v>0</v>
      </c>
      <c r="T620" s="750">
        <v>0</v>
      </c>
      <c r="U620" s="750">
        <v>112490</v>
      </c>
      <c r="V620" s="750">
        <v>0</v>
      </c>
      <c r="W620" s="750">
        <v>0</v>
      </c>
      <c r="X620" s="750">
        <v>0</v>
      </c>
      <c r="AA620" s="750">
        <v>112490</v>
      </c>
      <c r="AB620" s="619"/>
      <c r="AC620" s="620"/>
      <c r="AD620" s="621"/>
      <c r="AE620" s="621"/>
      <c r="AF620" s="622"/>
      <c r="AG620" s="622"/>
      <c r="AH620" s="622"/>
      <c r="AI620" s="622"/>
      <c r="AJ620" s="622"/>
      <c r="AK620" s="622"/>
      <c r="AL620" s="622"/>
      <c r="AM620" s="622"/>
      <c r="AN620" s="623"/>
      <c r="AO620" s="624"/>
      <c r="AS620" s="625"/>
      <c r="AT620" s="625"/>
      <c r="AU620" s="625"/>
      <c r="AV620" s="625"/>
      <c r="AW620" s="625"/>
      <c r="AX620" s="625"/>
      <c r="AY620" s="625"/>
      <c r="AZ620" s="625"/>
      <c r="BA620" s="625"/>
      <c r="BB620" s="625"/>
      <c r="BC620" s="625"/>
      <c r="BD620" s="625"/>
      <c r="BE620" s="625"/>
      <c r="BF620" s="625"/>
      <c r="BG620" s="625"/>
      <c r="BH620" s="625"/>
      <c r="BI620" s="625"/>
      <c r="BJ620" s="625"/>
      <c r="BK620" s="625"/>
      <c r="BL620" s="625"/>
    </row>
    <row r="621" spans="1:64" s="618" customFormat="1" ht="264">
      <c r="A621" s="678">
        <v>611</v>
      </c>
      <c r="B621" s="674" t="s">
        <v>1195</v>
      </c>
      <c r="C621" s="661">
        <v>401000016</v>
      </c>
      <c r="D621" s="674" t="s">
        <v>730</v>
      </c>
      <c r="E621" s="679" t="s">
        <v>1196</v>
      </c>
      <c r="F621" s="675" t="s">
        <v>1197</v>
      </c>
      <c r="G621" s="675">
        <v>39814</v>
      </c>
      <c r="H621" s="675" t="s">
        <v>1198</v>
      </c>
      <c r="I621" s="663" t="s">
        <v>1199</v>
      </c>
      <c r="J621" s="663">
        <v>41518</v>
      </c>
      <c r="K621" s="675" t="s">
        <v>1208</v>
      </c>
      <c r="L621" s="682" t="s">
        <v>1209</v>
      </c>
      <c r="M621" s="675" t="s">
        <v>1210</v>
      </c>
      <c r="N621" s="678" t="s">
        <v>229</v>
      </c>
      <c r="O621" s="678" t="s">
        <v>47</v>
      </c>
      <c r="P621" s="678" t="s">
        <v>728</v>
      </c>
      <c r="Q621" s="679" t="s">
        <v>572</v>
      </c>
      <c r="R621" s="678" t="s">
        <v>554</v>
      </c>
      <c r="S621" s="750">
        <v>305280</v>
      </c>
      <c r="T621" s="750">
        <f>S621</f>
        <v>305280</v>
      </c>
      <c r="U621" s="750">
        <v>0</v>
      </c>
      <c r="V621" s="750">
        <v>0</v>
      </c>
      <c r="W621" s="750">
        <v>0</v>
      </c>
      <c r="X621" s="750">
        <v>0</v>
      </c>
      <c r="AA621" s="750">
        <v>0</v>
      </c>
      <c r="AB621" s="619"/>
      <c r="AC621" s="620"/>
      <c r="AD621" s="621"/>
      <c r="AE621" s="621"/>
      <c r="AF621" s="622"/>
      <c r="AG621" s="622"/>
      <c r="AH621" s="622"/>
      <c r="AI621" s="622"/>
      <c r="AJ621" s="622"/>
      <c r="AK621" s="622"/>
      <c r="AL621" s="622"/>
      <c r="AM621" s="622"/>
      <c r="AN621" s="623"/>
      <c r="AO621" s="624"/>
      <c r="AS621" s="625"/>
      <c r="AT621" s="625"/>
      <c r="AU621" s="625"/>
      <c r="AV621" s="625"/>
      <c r="AW621" s="625"/>
      <c r="AX621" s="625"/>
      <c r="AY621" s="625"/>
      <c r="AZ621" s="625"/>
      <c r="BA621" s="625"/>
      <c r="BB621" s="625"/>
      <c r="BC621" s="625"/>
      <c r="BD621" s="625"/>
      <c r="BE621" s="625"/>
      <c r="BF621" s="625"/>
      <c r="BG621" s="625"/>
      <c r="BH621" s="625"/>
      <c r="BI621" s="625"/>
      <c r="BJ621" s="625"/>
      <c r="BK621" s="625"/>
      <c r="BL621" s="625"/>
    </row>
    <row r="622" spans="1:64" s="618" customFormat="1" ht="264">
      <c r="A622" s="678">
        <v>611</v>
      </c>
      <c r="B622" s="674" t="s">
        <v>1195</v>
      </c>
      <c r="C622" s="661">
        <v>401000016</v>
      </c>
      <c r="D622" s="674" t="s">
        <v>730</v>
      </c>
      <c r="E622" s="679" t="s">
        <v>1196</v>
      </c>
      <c r="F622" s="675" t="s">
        <v>1197</v>
      </c>
      <c r="G622" s="675">
        <v>39814</v>
      </c>
      <c r="H622" s="675" t="s">
        <v>1211</v>
      </c>
      <c r="I622" s="663" t="s">
        <v>1199</v>
      </c>
      <c r="J622" s="663">
        <v>41518</v>
      </c>
      <c r="K622" s="675" t="s">
        <v>1212</v>
      </c>
      <c r="L622" s="682" t="s">
        <v>2671</v>
      </c>
      <c r="M622" s="663">
        <v>42470</v>
      </c>
      <c r="N622" s="678" t="s">
        <v>229</v>
      </c>
      <c r="O622" s="678" t="s">
        <v>50</v>
      </c>
      <c r="P622" s="678" t="s">
        <v>728</v>
      </c>
      <c r="Q622" s="679" t="s">
        <v>572</v>
      </c>
      <c r="R622" s="678" t="s">
        <v>554</v>
      </c>
      <c r="S622" s="750">
        <v>0</v>
      </c>
      <c r="T622" s="750">
        <v>0</v>
      </c>
      <c r="U622" s="750">
        <v>259490</v>
      </c>
      <c r="V622" s="750">
        <v>233550</v>
      </c>
      <c r="W622" s="750">
        <f>V622</f>
        <v>233550</v>
      </c>
      <c r="X622" s="750">
        <v>233550</v>
      </c>
      <c r="AA622" s="750">
        <v>259490</v>
      </c>
      <c r="AB622" s="619"/>
      <c r="AC622" s="620"/>
      <c r="AD622" s="621"/>
      <c r="AE622" s="621"/>
      <c r="AF622" s="622"/>
      <c r="AG622" s="622"/>
      <c r="AH622" s="622"/>
      <c r="AI622" s="622"/>
      <c r="AJ622" s="622"/>
      <c r="AK622" s="622"/>
      <c r="AL622" s="622"/>
      <c r="AM622" s="622"/>
      <c r="AN622" s="623"/>
      <c r="AO622" s="624"/>
      <c r="AS622" s="625"/>
      <c r="AT622" s="625"/>
      <c r="AU622" s="625"/>
      <c r="AV622" s="625"/>
      <c r="AW622" s="625"/>
      <c r="AX622" s="625"/>
      <c r="AY622" s="625"/>
      <c r="AZ622" s="625"/>
      <c r="BA622" s="625"/>
      <c r="BB622" s="625"/>
      <c r="BC622" s="625"/>
      <c r="BD622" s="625"/>
      <c r="BE622" s="625"/>
      <c r="BF622" s="625"/>
      <c r="BG622" s="625"/>
      <c r="BH622" s="625"/>
      <c r="BI622" s="625"/>
      <c r="BJ622" s="625"/>
      <c r="BK622" s="625"/>
      <c r="BL622" s="625"/>
    </row>
    <row r="623" spans="1:64" s="618" customFormat="1" ht="264">
      <c r="A623" s="678">
        <v>611</v>
      </c>
      <c r="B623" s="674" t="s">
        <v>1195</v>
      </c>
      <c r="C623" s="661">
        <v>401000016</v>
      </c>
      <c r="D623" s="674" t="s">
        <v>730</v>
      </c>
      <c r="E623" s="679" t="s">
        <v>1196</v>
      </c>
      <c r="F623" s="675" t="s">
        <v>1197</v>
      </c>
      <c r="G623" s="675">
        <v>39814</v>
      </c>
      <c r="H623" s="675" t="s">
        <v>1198</v>
      </c>
      <c r="I623" s="663" t="s">
        <v>1214</v>
      </c>
      <c r="J623" s="663">
        <v>41518</v>
      </c>
      <c r="K623" s="675" t="s">
        <v>1200</v>
      </c>
      <c r="L623" s="682" t="s">
        <v>1215</v>
      </c>
      <c r="M623" s="663">
        <v>40437</v>
      </c>
      <c r="N623" s="678" t="s">
        <v>229</v>
      </c>
      <c r="O623" s="678" t="s">
        <v>50</v>
      </c>
      <c r="P623" s="678" t="s">
        <v>780</v>
      </c>
      <c r="Q623" s="1018" t="s">
        <v>3406</v>
      </c>
      <c r="R623" s="678" t="s">
        <v>554</v>
      </c>
      <c r="S623" s="750">
        <v>0</v>
      </c>
      <c r="T623" s="750">
        <v>0</v>
      </c>
      <c r="U623" s="750">
        <v>425000</v>
      </c>
      <c r="V623" s="750">
        <v>0</v>
      </c>
      <c r="W623" s="750">
        <v>0</v>
      </c>
      <c r="X623" s="750">
        <v>0</v>
      </c>
      <c r="AA623" s="750">
        <v>425000</v>
      </c>
      <c r="AB623" s="619"/>
      <c r="AC623" s="620"/>
      <c r="AD623" s="621"/>
      <c r="AE623" s="621"/>
      <c r="AF623" s="622"/>
      <c r="AG623" s="622"/>
      <c r="AH623" s="622"/>
      <c r="AI623" s="622"/>
      <c r="AJ623" s="622"/>
      <c r="AK623" s="622"/>
      <c r="AL623" s="622"/>
      <c r="AM623" s="622"/>
      <c r="AN623" s="623"/>
      <c r="AO623" s="624"/>
      <c r="AS623" s="625"/>
      <c r="AT623" s="625"/>
      <c r="AU623" s="625"/>
      <c r="AV623" s="625"/>
      <c r="AW623" s="625"/>
      <c r="AX623" s="625"/>
      <c r="AY623" s="625"/>
      <c r="AZ623" s="625"/>
      <c r="BA623" s="625"/>
      <c r="BB623" s="625"/>
      <c r="BC623" s="625"/>
      <c r="BD623" s="625"/>
      <c r="BE623" s="625"/>
      <c r="BF623" s="625"/>
      <c r="BG623" s="625"/>
      <c r="BH623" s="625"/>
      <c r="BI623" s="625"/>
      <c r="BJ623" s="625"/>
      <c r="BK623" s="625"/>
      <c r="BL623" s="625"/>
    </row>
    <row r="624" spans="1:64" s="618" customFormat="1" ht="264">
      <c r="A624" s="678">
        <v>611</v>
      </c>
      <c r="B624" s="674" t="s">
        <v>1195</v>
      </c>
      <c r="C624" s="661">
        <v>401000016</v>
      </c>
      <c r="D624" s="674" t="s">
        <v>730</v>
      </c>
      <c r="E624" s="679" t="s">
        <v>1216</v>
      </c>
      <c r="F624" s="675" t="s">
        <v>1217</v>
      </c>
      <c r="G624" s="675">
        <v>35030</v>
      </c>
      <c r="H624" s="675" t="s">
        <v>2672</v>
      </c>
      <c r="I624" s="675" t="s">
        <v>2673</v>
      </c>
      <c r="J624" s="663">
        <v>39508</v>
      </c>
      <c r="K624" s="682" t="s">
        <v>1200</v>
      </c>
      <c r="L624" s="682" t="s">
        <v>1220</v>
      </c>
      <c r="M624" s="854">
        <v>40437</v>
      </c>
      <c r="N624" s="678" t="s">
        <v>229</v>
      </c>
      <c r="O624" s="678" t="s">
        <v>50</v>
      </c>
      <c r="P624" s="678" t="s">
        <v>830</v>
      </c>
      <c r="Q624" s="679" t="s">
        <v>1221</v>
      </c>
      <c r="R624" s="678" t="s">
        <v>554</v>
      </c>
      <c r="S624" s="750">
        <v>240000</v>
      </c>
      <c r="T624" s="750">
        <f>S624</f>
        <v>240000</v>
      </c>
      <c r="U624" s="750">
        <v>0</v>
      </c>
      <c r="V624" s="750">
        <v>0</v>
      </c>
      <c r="W624" s="750">
        <v>0</v>
      </c>
      <c r="X624" s="750">
        <v>0</v>
      </c>
      <c r="AA624" s="750">
        <v>0</v>
      </c>
      <c r="AB624" s="619"/>
      <c r="AC624" s="620"/>
      <c r="AD624" s="621"/>
      <c r="AE624" s="621"/>
      <c r="AF624" s="622"/>
      <c r="AG624" s="622"/>
      <c r="AH624" s="622"/>
      <c r="AI624" s="622"/>
      <c r="AJ624" s="622"/>
      <c r="AK624" s="622"/>
      <c r="AL624" s="622"/>
      <c r="AM624" s="622"/>
      <c r="AN624" s="623"/>
      <c r="AO624" s="624"/>
      <c r="AS624" s="625"/>
      <c r="AT624" s="625"/>
      <c r="AU624" s="625"/>
      <c r="AV624" s="625"/>
      <c r="AW624" s="625"/>
      <c r="AX624" s="625"/>
      <c r="AY624" s="625"/>
      <c r="AZ624" s="625"/>
      <c r="BA624" s="625"/>
      <c r="BB624" s="625"/>
      <c r="BC624" s="625"/>
      <c r="BD624" s="625"/>
      <c r="BE624" s="625"/>
      <c r="BF624" s="625"/>
      <c r="BG624" s="625"/>
      <c r="BH624" s="625"/>
      <c r="BI624" s="625"/>
      <c r="BJ624" s="625"/>
      <c r="BK624" s="625"/>
      <c r="BL624" s="625"/>
    </row>
    <row r="625" spans="1:64" s="618" customFormat="1" ht="264">
      <c r="A625" s="678">
        <v>611</v>
      </c>
      <c r="B625" s="674" t="s">
        <v>1195</v>
      </c>
      <c r="C625" s="661">
        <v>401000016</v>
      </c>
      <c r="D625" s="674" t="s">
        <v>730</v>
      </c>
      <c r="E625" s="679" t="s">
        <v>1216</v>
      </c>
      <c r="F625" s="675" t="s">
        <v>1217</v>
      </c>
      <c r="G625" s="675">
        <v>35030</v>
      </c>
      <c r="H625" s="675" t="s">
        <v>2672</v>
      </c>
      <c r="I625" s="675" t="s">
        <v>2673</v>
      </c>
      <c r="J625" s="663">
        <v>39508</v>
      </c>
      <c r="K625" s="682" t="s">
        <v>1200</v>
      </c>
      <c r="L625" s="682" t="s">
        <v>1220</v>
      </c>
      <c r="M625" s="854">
        <v>40437</v>
      </c>
      <c r="N625" s="678" t="s">
        <v>229</v>
      </c>
      <c r="O625" s="678" t="s">
        <v>50</v>
      </c>
      <c r="P625" s="678" t="s">
        <v>832</v>
      </c>
      <c r="Q625" s="679" t="s">
        <v>2674</v>
      </c>
      <c r="R625" s="678" t="s">
        <v>554</v>
      </c>
      <c r="S625" s="750">
        <v>560000</v>
      </c>
      <c r="T625" s="750">
        <f>S625</f>
        <v>560000</v>
      </c>
      <c r="U625" s="750">
        <v>0</v>
      </c>
      <c r="V625" s="750">
        <v>0</v>
      </c>
      <c r="W625" s="750">
        <v>0</v>
      </c>
      <c r="X625" s="750">
        <v>0</v>
      </c>
      <c r="AA625" s="750">
        <v>0</v>
      </c>
      <c r="AB625" s="619"/>
      <c r="AC625" s="620"/>
      <c r="AD625" s="621"/>
      <c r="AE625" s="621"/>
      <c r="AF625" s="622"/>
      <c r="AG625" s="622"/>
      <c r="AH625" s="622"/>
      <c r="AI625" s="622"/>
      <c r="AJ625" s="622"/>
      <c r="AK625" s="622"/>
      <c r="AL625" s="622"/>
      <c r="AM625" s="622"/>
      <c r="AN625" s="623"/>
      <c r="AO625" s="624"/>
      <c r="AS625" s="625"/>
      <c r="AT625" s="625"/>
      <c r="AU625" s="625"/>
      <c r="AV625" s="625"/>
      <c r="AW625" s="625"/>
      <c r="AX625" s="625"/>
      <c r="AY625" s="625"/>
      <c r="AZ625" s="625"/>
      <c r="BA625" s="625"/>
      <c r="BB625" s="625"/>
      <c r="BC625" s="625"/>
      <c r="BD625" s="625"/>
      <c r="BE625" s="625"/>
      <c r="BF625" s="625"/>
      <c r="BG625" s="625"/>
      <c r="BH625" s="625"/>
      <c r="BI625" s="625"/>
      <c r="BJ625" s="625"/>
      <c r="BK625" s="625"/>
      <c r="BL625" s="625"/>
    </row>
    <row r="626" spans="1:64" s="618" customFormat="1" ht="92.4">
      <c r="A626" s="678" t="s">
        <v>531</v>
      </c>
      <c r="B626" s="674" t="s">
        <v>1195</v>
      </c>
      <c r="C626" s="661">
        <v>401000023</v>
      </c>
      <c r="D626" s="674" t="s">
        <v>1222</v>
      </c>
      <c r="E626" s="679" t="s">
        <v>1223</v>
      </c>
      <c r="F626" s="675" t="s">
        <v>1224</v>
      </c>
      <c r="G626" s="675">
        <v>39537</v>
      </c>
      <c r="H626" s="675" t="s">
        <v>1218</v>
      </c>
      <c r="I626" s="675" t="s">
        <v>1225</v>
      </c>
      <c r="J626" s="663">
        <v>38416</v>
      </c>
      <c r="K626" s="682" t="s">
        <v>1226</v>
      </c>
      <c r="L626" s="682" t="s">
        <v>2522</v>
      </c>
      <c r="M626" s="854">
        <v>39916</v>
      </c>
      <c r="N626" s="678" t="s">
        <v>468</v>
      </c>
      <c r="O626" s="678" t="s">
        <v>46</v>
      </c>
      <c r="P626" s="678" t="s">
        <v>1228</v>
      </c>
      <c r="Q626" s="679" t="s">
        <v>1203</v>
      </c>
      <c r="R626" s="678" t="s">
        <v>531</v>
      </c>
      <c r="S626" s="750">
        <v>2430651.65</v>
      </c>
      <c r="T626" s="750">
        <v>2430651.65</v>
      </c>
      <c r="U626" s="750">
        <v>2806550.22</v>
      </c>
      <c r="V626" s="750">
        <v>2903540</v>
      </c>
      <c r="W626" s="750">
        <v>2903540</v>
      </c>
      <c r="X626" s="750">
        <v>2903540</v>
      </c>
      <c r="AA626" s="750">
        <v>2806550.22</v>
      </c>
      <c r="AB626" s="619"/>
      <c r="AC626" s="620"/>
      <c r="AD626" s="621"/>
      <c r="AE626" s="621"/>
      <c r="AF626" s="622"/>
      <c r="AG626" s="622"/>
      <c r="AH626" s="622"/>
      <c r="AI626" s="622"/>
      <c r="AJ626" s="622"/>
      <c r="AK626" s="622"/>
      <c r="AL626" s="622"/>
      <c r="AM626" s="622"/>
      <c r="AN626" s="623"/>
      <c r="AO626" s="624"/>
      <c r="AS626" s="625"/>
      <c r="AT626" s="625"/>
      <c r="AU626" s="625"/>
      <c r="AV626" s="625"/>
      <c r="AW626" s="625"/>
      <c r="AX626" s="625"/>
      <c r="AY626" s="625"/>
      <c r="AZ626" s="625"/>
      <c r="BA626" s="625"/>
      <c r="BB626" s="625"/>
      <c r="BC626" s="625"/>
      <c r="BD626" s="625"/>
      <c r="BE626" s="625"/>
      <c r="BF626" s="625"/>
      <c r="BG626" s="625"/>
      <c r="BH626" s="625"/>
      <c r="BI626" s="625"/>
      <c r="BJ626" s="625"/>
      <c r="BK626" s="625"/>
      <c r="BL626" s="625"/>
    </row>
    <row r="627" spans="1:64" s="618" customFormat="1" ht="92.4">
      <c r="A627" s="678" t="s">
        <v>531</v>
      </c>
      <c r="B627" s="674" t="s">
        <v>1195</v>
      </c>
      <c r="C627" s="661">
        <v>401000023</v>
      </c>
      <c r="D627" s="674" t="s">
        <v>1222</v>
      </c>
      <c r="E627" s="679" t="s">
        <v>1223</v>
      </c>
      <c r="F627" s="675" t="s">
        <v>1224</v>
      </c>
      <c r="G627" s="675">
        <v>39537</v>
      </c>
      <c r="H627" s="675" t="s">
        <v>1218</v>
      </c>
      <c r="I627" s="675" t="s">
        <v>1219</v>
      </c>
      <c r="J627" s="663">
        <v>38416</v>
      </c>
      <c r="K627" s="682" t="s">
        <v>1200</v>
      </c>
      <c r="L627" s="682" t="s">
        <v>1201</v>
      </c>
      <c r="M627" s="854">
        <v>40437</v>
      </c>
      <c r="N627" s="678" t="s">
        <v>468</v>
      </c>
      <c r="O627" s="678" t="s">
        <v>46</v>
      </c>
      <c r="P627" s="678" t="s">
        <v>1229</v>
      </c>
      <c r="Q627" s="679" t="s">
        <v>515</v>
      </c>
      <c r="R627" s="678" t="s">
        <v>531</v>
      </c>
      <c r="S627" s="750">
        <v>20249</v>
      </c>
      <c r="T627" s="750">
        <f>S627</f>
        <v>20249</v>
      </c>
      <c r="U627" s="750">
        <v>4690</v>
      </c>
      <c r="V627" s="750">
        <v>0</v>
      </c>
      <c r="W627" s="750">
        <v>0</v>
      </c>
      <c r="X627" s="750">
        <v>0</v>
      </c>
      <c r="AA627" s="750">
        <v>4690</v>
      </c>
      <c r="AB627" s="619"/>
      <c r="AC627" s="620"/>
      <c r="AD627" s="621"/>
      <c r="AE627" s="621"/>
      <c r="AF627" s="622"/>
      <c r="AG627" s="622"/>
      <c r="AH627" s="622"/>
      <c r="AI627" s="622"/>
      <c r="AJ627" s="622"/>
      <c r="AK627" s="622"/>
      <c r="AL627" s="622"/>
      <c r="AM627" s="622"/>
      <c r="AN627" s="623"/>
      <c r="AO627" s="624"/>
      <c r="AS627" s="625"/>
      <c r="AT627" s="625"/>
      <c r="AU627" s="625"/>
      <c r="AV627" s="625"/>
      <c r="AW627" s="625"/>
      <c r="AX627" s="625"/>
      <c r="AY627" s="625"/>
      <c r="AZ627" s="625"/>
      <c r="BA627" s="625"/>
      <c r="BB627" s="625"/>
      <c r="BC627" s="625"/>
      <c r="BD627" s="625"/>
      <c r="BE627" s="625"/>
      <c r="BF627" s="625"/>
      <c r="BG627" s="625"/>
      <c r="BH627" s="625"/>
      <c r="BI627" s="625"/>
      <c r="BJ627" s="625"/>
      <c r="BK627" s="625"/>
      <c r="BL627" s="625"/>
    </row>
    <row r="628" spans="1:64" s="625" customFormat="1" ht="105.6">
      <c r="A628" s="683" t="s">
        <v>531</v>
      </c>
      <c r="B628" s="681" t="s">
        <v>1195</v>
      </c>
      <c r="C628" s="680">
        <v>401000023</v>
      </c>
      <c r="D628" s="681" t="s">
        <v>1222</v>
      </c>
      <c r="E628" s="687" t="s">
        <v>1223</v>
      </c>
      <c r="F628" s="682" t="s">
        <v>2675</v>
      </c>
      <c r="G628" s="682">
        <v>39537</v>
      </c>
      <c r="H628" s="682" t="s">
        <v>1231</v>
      </c>
      <c r="I628" s="682" t="s">
        <v>1232</v>
      </c>
      <c r="J628" s="682" t="s">
        <v>1233</v>
      </c>
      <c r="K628" s="682" t="s">
        <v>1200</v>
      </c>
      <c r="L628" s="682" t="s">
        <v>1234</v>
      </c>
      <c r="M628" s="854">
        <v>40437</v>
      </c>
      <c r="N628" s="683" t="s">
        <v>468</v>
      </c>
      <c r="O628" s="683" t="s">
        <v>47</v>
      </c>
      <c r="P628" s="683" t="s">
        <v>1235</v>
      </c>
      <c r="Q628" s="687" t="s">
        <v>1236</v>
      </c>
      <c r="R628" s="683" t="s">
        <v>39</v>
      </c>
      <c r="S628" s="677">
        <v>1449981.44</v>
      </c>
      <c r="T628" s="677">
        <v>1449981.44</v>
      </c>
      <c r="U628" s="677">
        <v>1679637.08</v>
      </c>
      <c r="V628" s="677">
        <v>2000000</v>
      </c>
      <c r="W628" s="677">
        <v>2000000</v>
      </c>
      <c r="X628" s="677">
        <v>2000000</v>
      </c>
      <c r="AA628" s="677">
        <v>1679637.08</v>
      </c>
      <c r="AB628" s="626"/>
      <c r="AC628" s="627"/>
      <c r="AD628" s="628"/>
      <c r="AE628" s="628"/>
      <c r="AF628" s="629"/>
      <c r="AG628" s="629"/>
      <c r="AH628" s="629"/>
      <c r="AI628" s="629"/>
      <c r="AJ628" s="629"/>
      <c r="AK628" s="629"/>
      <c r="AL628" s="629"/>
      <c r="AM628" s="629"/>
      <c r="AN628" s="630"/>
      <c r="AO628" s="631"/>
    </row>
    <row r="629" spans="1:64" s="618" customFormat="1" ht="92.4">
      <c r="A629" s="678" t="s">
        <v>531</v>
      </c>
      <c r="B629" s="674" t="s">
        <v>1195</v>
      </c>
      <c r="C629" s="661">
        <v>401000023</v>
      </c>
      <c r="D629" s="674" t="s">
        <v>1222</v>
      </c>
      <c r="E629" s="679" t="s">
        <v>1223</v>
      </c>
      <c r="F629" s="675" t="s">
        <v>1237</v>
      </c>
      <c r="G629" s="675">
        <v>39537</v>
      </c>
      <c r="H629" s="675" t="s">
        <v>1238</v>
      </c>
      <c r="I629" s="682" t="s">
        <v>2676</v>
      </c>
      <c r="J629" s="663">
        <v>42560</v>
      </c>
      <c r="K629" s="675" t="s">
        <v>1200</v>
      </c>
      <c r="L629" s="682" t="s">
        <v>1234</v>
      </c>
      <c r="M629" s="663">
        <v>40437</v>
      </c>
      <c r="N629" s="678" t="s">
        <v>468</v>
      </c>
      <c r="O629" s="678" t="s">
        <v>47</v>
      </c>
      <c r="P629" s="678" t="s">
        <v>1240</v>
      </c>
      <c r="Q629" s="679" t="s">
        <v>1241</v>
      </c>
      <c r="R629" s="678" t="s">
        <v>39</v>
      </c>
      <c r="S629" s="750">
        <v>0</v>
      </c>
      <c r="T629" s="750">
        <v>0</v>
      </c>
      <c r="U629" s="750">
        <v>10500</v>
      </c>
      <c r="V629" s="750">
        <v>11250</v>
      </c>
      <c r="W629" s="750">
        <v>11250</v>
      </c>
      <c r="X629" s="750">
        <v>11250</v>
      </c>
      <c r="AA629" s="750">
        <v>10500</v>
      </c>
      <c r="AB629" s="619"/>
      <c r="AC629" s="620"/>
      <c r="AD629" s="621"/>
      <c r="AE629" s="621"/>
      <c r="AF629" s="622"/>
      <c r="AG629" s="622"/>
      <c r="AH629" s="622"/>
      <c r="AI629" s="622"/>
      <c r="AJ629" s="622"/>
      <c r="AK629" s="622"/>
      <c r="AL629" s="622"/>
      <c r="AM629" s="622"/>
      <c r="AN629" s="623"/>
      <c r="AO629" s="624"/>
      <c r="AS629" s="625"/>
      <c r="AT629" s="625"/>
      <c r="AU629" s="625"/>
      <c r="AV629" s="625"/>
      <c r="AW629" s="625"/>
      <c r="AX629" s="625"/>
      <c r="AY629" s="625"/>
      <c r="AZ629" s="625"/>
      <c r="BA629" s="625"/>
      <c r="BB629" s="625"/>
      <c r="BC629" s="625"/>
      <c r="BD629" s="625"/>
      <c r="BE629" s="625"/>
      <c r="BF629" s="625"/>
      <c r="BG629" s="625"/>
      <c r="BH629" s="625"/>
      <c r="BI629" s="625"/>
      <c r="BJ629" s="625"/>
      <c r="BK629" s="625"/>
      <c r="BL629" s="625"/>
    </row>
    <row r="630" spans="1:64" s="618" customFormat="1" ht="92.4">
      <c r="A630" s="678" t="s">
        <v>531</v>
      </c>
      <c r="B630" s="674" t="s">
        <v>1195</v>
      </c>
      <c r="C630" s="661">
        <v>401000023</v>
      </c>
      <c r="D630" s="674" t="s">
        <v>1222</v>
      </c>
      <c r="E630" s="679" t="s">
        <v>1223</v>
      </c>
      <c r="F630" s="675" t="s">
        <v>1237</v>
      </c>
      <c r="G630" s="675">
        <v>39537</v>
      </c>
      <c r="H630" s="675" t="s">
        <v>1238</v>
      </c>
      <c r="I630" s="682" t="s">
        <v>2677</v>
      </c>
      <c r="J630" s="663">
        <v>42560</v>
      </c>
      <c r="K630" s="675" t="s">
        <v>1200</v>
      </c>
      <c r="L630" s="682" t="s">
        <v>1234</v>
      </c>
      <c r="M630" s="663">
        <v>40437</v>
      </c>
      <c r="N630" s="678" t="s">
        <v>468</v>
      </c>
      <c r="O630" s="678" t="s">
        <v>47</v>
      </c>
      <c r="P630" s="678" t="s">
        <v>1242</v>
      </c>
      <c r="Q630" s="679" t="s">
        <v>1241</v>
      </c>
      <c r="R630" s="678" t="s">
        <v>39</v>
      </c>
      <c r="S630" s="750">
        <v>0</v>
      </c>
      <c r="T630" s="750">
        <v>0</v>
      </c>
      <c r="U630" s="750">
        <v>0</v>
      </c>
      <c r="V630" s="750">
        <v>56250</v>
      </c>
      <c r="W630" s="750">
        <v>56250</v>
      </c>
      <c r="X630" s="750">
        <v>56250</v>
      </c>
      <c r="AA630" s="750">
        <v>0</v>
      </c>
      <c r="AB630" s="619"/>
      <c r="AC630" s="620"/>
      <c r="AD630" s="621"/>
      <c r="AE630" s="621"/>
      <c r="AF630" s="622"/>
      <c r="AG630" s="622"/>
      <c r="AH630" s="622"/>
      <c r="AI630" s="622"/>
      <c r="AJ630" s="622"/>
      <c r="AK630" s="622"/>
      <c r="AL630" s="622"/>
      <c r="AM630" s="622"/>
      <c r="AN630" s="623"/>
      <c r="AO630" s="624"/>
      <c r="AS630" s="625"/>
      <c r="AT630" s="625"/>
      <c r="AU630" s="625"/>
      <c r="AV630" s="625"/>
      <c r="AW630" s="625"/>
      <c r="AX630" s="625"/>
      <c r="AY630" s="625"/>
      <c r="AZ630" s="625"/>
      <c r="BA630" s="625"/>
      <c r="BB630" s="625"/>
      <c r="BC630" s="625"/>
      <c r="BD630" s="625"/>
      <c r="BE630" s="625"/>
      <c r="BF630" s="625"/>
      <c r="BG630" s="625"/>
      <c r="BH630" s="625"/>
      <c r="BI630" s="625"/>
      <c r="BJ630" s="625"/>
      <c r="BK630" s="625"/>
      <c r="BL630" s="625"/>
    </row>
    <row r="631" spans="1:64" s="618" customFormat="1" ht="92.4">
      <c r="A631" s="678" t="s">
        <v>531</v>
      </c>
      <c r="B631" s="674" t="s">
        <v>1195</v>
      </c>
      <c r="C631" s="661">
        <v>401000023</v>
      </c>
      <c r="D631" s="674" t="s">
        <v>1222</v>
      </c>
      <c r="E631" s="679" t="s">
        <v>1223</v>
      </c>
      <c r="F631" s="675" t="s">
        <v>2678</v>
      </c>
      <c r="G631" s="675">
        <v>39537</v>
      </c>
      <c r="H631" s="675" t="s">
        <v>1238</v>
      </c>
      <c r="I631" s="682" t="s">
        <v>2679</v>
      </c>
      <c r="J631" s="663">
        <v>42560</v>
      </c>
      <c r="K631" s="675" t="s">
        <v>1200</v>
      </c>
      <c r="L631" s="682" t="s">
        <v>1234</v>
      </c>
      <c r="M631" s="663">
        <v>40437</v>
      </c>
      <c r="N631" s="678" t="s">
        <v>468</v>
      </c>
      <c r="O631" s="678" t="s">
        <v>47</v>
      </c>
      <c r="P631" s="678" t="s">
        <v>1235</v>
      </c>
      <c r="Q631" s="679" t="s">
        <v>1236</v>
      </c>
      <c r="R631" s="678" t="s">
        <v>1244</v>
      </c>
      <c r="S631" s="750">
        <v>3800000</v>
      </c>
      <c r="T631" s="750">
        <v>3800000</v>
      </c>
      <c r="U631" s="750">
        <v>3132000</v>
      </c>
      <c r="V631" s="750">
        <v>3250000</v>
      </c>
      <c r="W631" s="750">
        <v>3250000</v>
      </c>
      <c r="X631" s="750">
        <v>3250000</v>
      </c>
      <c r="AA631" s="750">
        <v>3132000</v>
      </c>
      <c r="AB631" s="619"/>
      <c r="AC631" s="620"/>
      <c r="AD631" s="621"/>
      <c r="AE631" s="621"/>
      <c r="AF631" s="622"/>
      <c r="AG631" s="622"/>
      <c r="AH631" s="622"/>
      <c r="AI631" s="622"/>
      <c r="AJ631" s="622"/>
      <c r="AK631" s="622"/>
      <c r="AL631" s="622"/>
      <c r="AM631" s="622"/>
      <c r="AN631" s="623"/>
      <c r="AO631" s="624"/>
      <c r="AS631" s="625"/>
      <c r="AT631" s="625"/>
      <c r="AU631" s="625"/>
      <c r="AV631" s="625"/>
      <c r="AW631" s="625"/>
      <c r="AX631" s="625"/>
      <c r="AY631" s="625"/>
      <c r="AZ631" s="625"/>
      <c r="BA631" s="625"/>
      <c r="BB631" s="625"/>
      <c r="BC631" s="625"/>
      <c r="BD631" s="625"/>
      <c r="BE631" s="625"/>
      <c r="BF631" s="625"/>
      <c r="BG631" s="625"/>
      <c r="BH631" s="625"/>
      <c r="BI631" s="625"/>
      <c r="BJ631" s="625"/>
      <c r="BK631" s="625"/>
      <c r="BL631" s="625"/>
    </row>
    <row r="632" spans="1:64" s="618" customFormat="1" ht="92.4">
      <c r="A632" s="678" t="s">
        <v>531</v>
      </c>
      <c r="B632" s="674" t="s">
        <v>1195</v>
      </c>
      <c r="C632" s="661">
        <v>401000023</v>
      </c>
      <c r="D632" s="674" t="s">
        <v>1222</v>
      </c>
      <c r="E632" s="679" t="s">
        <v>1223</v>
      </c>
      <c r="F632" s="675" t="s">
        <v>2678</v>
      </c>
      <c r="G632" s="675">
        <v>39537</v>
      </c>
      <c r="H632" s="675" t="s">
        <v>1238</v>
      </c>
      <c r="I632" s="682" t="s">
        <v>2679</v>
      </c>
      <c r="J632" s="663">
        <v>42560</v>
      </c>
      <c r="K632" s="675" t="s">
        <v>1200</v>
      </c>
      <c r="L632" s="682" t="s">
        <v>1234</v>
      </c>
      <c r="M632" s="663">
        <v>40437</v>
      </c>
      <c r="N632" s="678" t="s">
        <v>468</v>
      </c>
      <c r="O632" s="678" t="s">
        <v>47</v>
      </c>
      <c r="P632" s="678" t="s">
        <v>1235</v>
      </c>
      <c r="Q632" s="679" t="s">
        <v>1236</v>
      </c>
      <c r="R632" s="678" t="s">
        <v>554</v>
      </c>
      <c r="S632" s="750">
        <v>9881500</v>
      </c>
      <c r="T632" s="750">
        <f>S632</f>
        <v>9881500</v>
      </c>
      <c r="U632" s="750">
        <v>0</v>
      </c>
      <c r="V632" s="750">
        <v>0</v>
      </c>
      <c r="W632" s="750">
        <v>0</v>
      </c>
      <c r="X632" s="750">
        <v>0</v>
      </c>
      <c r="AA632" s="750">
        <v>0</v>
      </c>
      <c r="AB632" s="619"/>
      <c r="AC632" s="620"/>
      <c r="AD632" s="621"/>
      <c r="AE632" s="621"/>
      <c r="AF632" s="622"/>
      <c r="AG632" s="622"/>
      <c r="AH632" s="622"/>
      <c r="AI632" s="622"/>
      <c r="AJ632" s="622"/>
      <c r="AK632" s="622"/>
      <c r="AL632" s="622"/>
      <c r="AM632" s="622"/>
      <c r="AN632" s="623"/>
      <c r="AO632" s="624"/>
      <c r="AS632" s="625"/>
      <c r="AT632" s="625"/>
      <c r="AU632" s="625"/>
      <c r="AV632" s="625"/>
      <c r="AW632" s="625"/>
      <c r="AX632" s="625"/>
      <c r="AY632" s="625"/>
      <c r="AZ632" s="625"/>
      <c r="BA632" s="625"/>
      <c r="BB632" s="625"/>
      <c r="BC632" s="625"/>
      <c r="BD632" s="625"/>
      <c r="BE632" s="625"/>
      <c r="BF632" s="625"/>
      <c r="BG632" s="625"/>
      <c r="BH632" s="625"/>
      <c r="BI632" s="625"/>
      <c r="BJ632" s="625"/>
      <c r="BK632" s="625"/>
      <c r="BL632" s="625"/>
    </row>
    <row r="633" spans="1:64" s="618" customFormat="1" ht="92.4">
      <c r="A633" s="678" t="s">
        <v>531</v>
      </c>
      <c r="B633" s="674" t="s">
        <v>1195</v>
      </c>
      <c r="C633" s="661">
        <v>401000023</v>
      </c>
      <c r="D633" s="674" t="s">
        <v>1222</v>
      </c>
      <c r="E633" s="679" t="s">
        <v>1223</v>
      </c>
      <c r="F633" s="675" t="s">
        <v>2678</v>
      </c>
      <c r="G633" s="675">
        <v>39537</v>
      </c>
      <c r="H633" s="675" t="s">
        <v>1238</v>
      </c>
      <c r="I633" s="682" t="s">
        <v>2679</v>
      </c>
      <c r="J633" s="663">
        <v>42560</v>
      </c>
      <c r="K633" s="675" t="s">
        <v>1200</v>
      </c>
      <c r="L633" s="682" t="s">
        <v>1234</v>
      </c>
      <c r="M633" s="663">
        <v>40437</v>
      </c>
      <c r="N633" s="678" t="s">
        <v>468</v>
      </c>
      <c r="O633" s="678" t="s">
        <v>47</v>
      </c>
      <c r="P633" s="678" t="s">
        <v>1246</v>
      </c>
      <c r="Q633" s="679" t="s">
        <v>1247</v>
      </c>
      <c r="R633" s="678" t="s">
        <v>531</v>
      </c>
      <c r="S633" s="750">
        <v>0</v>
      </c>
      <c r="T633" s="750">
        <v>0</v>
      </c>
      <c r="U633" s="750">
        <v>8506770</v>
      </c>
      <c r="V633" s="750">
        <v>9606500</v>
      </c>
      <c r="W633" s="750">
        <f>V633</f>
        <v>9606500</v>
      </c>
      <c r="X633" s="750">
        <f>W633</f>
        <v>9606500</v>
      </c>
      <c r="AA633" s="750">
        <v>8506770</v>
      </c>
      <c r="AB633" s="619"/>
      <c r="AC633" s="620"/>
      <c r="AD633" s="621"/>
      <c r="AE633" s="621"/>
      <c r="AF633" s="622"/>
      <c r="AG633" s="622"/>
      <c r="AH633" s="622"/>
      <c r="AI633" s="622"/>
      <c r="AJ633" s="622"/>
      <c r="AK633" s="622"/>
      <c r="AL633" s="622"/>
      <c r="AM633" s="622"/>
      <c r="AN633" s="623"/>
      <c r="AO633" s="624"/>
      <c r="AS633" s="625"/>
      <c r="AT633" s="625"/>
      <c r="AU633" s="625"/>
      <c r="AV633" s="625"/>
      <c r="AW633" s="625"/>
      <c r="AX633" s="625"/>
      <c r="AY633" s="625"/>
      <c r="AZ633" s="625"/>
      <c r="BA633" s="625"/>
      <c r="BB633" s="625"/>
      <c r="BC633" s="625"/>
      <c r="BD633" s="625"/>
      <c r="BE633" s="625"/>
      <c r="BF633" s="625"/>
      <c r="BG633" s="625"/>
      <c r="BH633" s="625"/>
      <c r="BI633" s="625"/>
      <c r="BJ633" s="625"/>
      <c r="BK633" s="625"/>
      <c r="BL633" s="625"/>
    </row>
    <row r="634" spans="1:64" s="618" customFormat="1" ht="105.6">
      <c r="A634" s="678" t="s">
        <v>531</v>
      </c>
      <c r="B634" s="674" t="s">
        <v>1195</v>
      </c>
      <c r="C634" s="661">
        <v>401000023</v>
      </c>
      <c r="D634" s="674" t="s">
        <v>1222</v>
      </c>
      <c r="E634" s="679" t="s">
        <v>1223</v>
      </c>
      <c r="F634" s="675" t="s">
        <v>2680</v>
      </c>
      <c r="G634" s="675">
        <v>39537</v>
      </c>
      <c r="H634" s="675" t="s">
        <v>1218</v>
      </c>
      <c r="I634" s="675" t="s">
        <v>477</v>
      </c>
      <c r="J634" s="663">
        <v>38416</v>
      </c>
      <c r="K634" s="675" t="s">
        <v>1249</v>
      </c>
      <c r="L634" s="682" t="s">
        <v>1250</v>
      </c>
      <c r="M634" s="663">
        <v>41773</v>
      </c>
      <c r="N634" s="678" t="s">
        <v>468</v>
      </c>
      <c r="O634" s="678" t="s">
        <v>50</v>
      </c>
      <c r="P634" s="678" t="s">
        <v>1251</v>
      </c>
      <c r="Q634" s="679" t="s">
        <v>1252</v>
      </c>
      <c r="R634" s="678" t="s">
        <v>181</v>
      </c>
      <c r="S634" s="750">
        <v>21350000</v>
      </c>
      <c r="T634" s="750">
        <v>21350000</v>
      </c>
      <c r="U634" s="750">
        <v>0</v>
      </c>
      <c r="V634" s="750">
        <v>0</v>
      </c>
      <c r="W634" s="750">
        <v>0</v>
      </c>
      <c r="X634" s="750">
        <v>0</v>
      </c>
      <c r="AA634" s="750">
        <v>0</v>
      </c>
      <c r="AB634" s="619"/>
      <c r="AC634" s="620"/>
      <c r="AD634" s="621"/>
      <c r="AE634" s="621"/>
      <c r="AF634" s="622"/>
      <c r="AG634" s="622"/>
      <c r="AH634" s="622"/>
      <c r="AI634" s="622"/>
      <c r="AJ634" s="622"/>
      <c r="AK634" s="622"/>
      <c r="AL634" s="622"/>
      <c r="AM634" s="622"/>
      <c r="AN634" s="623"/>
      <c r="AO634" s="624"/>
      <c r="AS634" s="625"/>
      <c r="AT634" s="625"/>
      <c r="AU634" s="625"/>
      <c r="AV634" s="625"/>
      <c r="AW634" s="625"/>
      <c r="AX634" s="625"/>
      <c r="AY634" s="625"/>
      <c r="AZ634" s="625"/>
      <c r="BA634" s="625"/>
      <c r="BB634" s="625"/>
      <c r="BC634" s="625"/>
      <c r="BD634" s="625"/>
      <c r="BE634" s="625"/>
      <c r="BF634" s="625"/>
      <c r="BG634" s="625"/>
      <c r="BH634" s="625"/>
      <c r="BI634" s="625"/>
      <c r="BJ634" s="625"/>
      <c r="BK634" s="625"/>
      <c r="BL634" s="625"/>
    </row>
    <row r="635" spans="1:64" s="618" customFormat="1" ht="105.6">
      <c r="A635" s="678" t="s">
        <v>531</v>
      </c>
      <c r="B635" s="674" t="s">
        <v>1195</v>
      </c>
      <c r="C635" s="661">
        <v>401000023</v>
      </c>
      <c r="D635" s="674" t="s">
        <v>1222</v>
      </c>
      <c r="E635" s="679" t="s">
        <v>1223</v>
      </c>
      <c r="F635" s="675" t="s">
        <v>2680</v>
      </c>
      <c r="G635" s="675">
        <v>39537</v>
      </c>
      <c r="H635" s="675" t="s">
        <v>1218</v>
      </c>
      <c r="I635" s="675" t="s">
        <v>477</v>
      </c>
      <c r="J635" s="663">
        <v>38416</v>
      </c>
      <c r="K635" s="675" t="s">
        <v>1249</v>
      </c>
      <c r="L635" s="682" t="s">
        <v>1250</v>
      </c>
      <c r="M635" s="663">
        <v>41773</v>
      </c>
      <c r="N635" s="678" t="s">
        <v>468</v>
      </c>
      <c r="O635" s="678" t="s">
        <v>50</v>
      </c>
      <c r="P635" s="678" t="s">
        <v>1251</v>
      </c>
      <c r="Q635" s="679" t="s">
        <v>1252</v>
      </c>
      <c r="R635" s="678" t="s">
        <v>860</v>
      </c>
      <c r="S635" s="750">
        <v>0</v>
      </c>
      <c r="T635" s="750">
        <v>0</v>
      </c>
      <c r="U635" s="750">
        <v>1105000</v>
      </c>
      <c r="V635" s="750">
        <v>1500000</v>
      </c>
      <c r="W635" s="750">
        <v>0</v>
      </c>
      <c r="X635" s="750">
        <v>0</v>
      </c>
      <c r="AA635" s="750">
        <v>1105000</v>
      </c>
      <c r="AB635" s="619"/>
      <c r="AC635" s="620"/>
      <c r="AD635" s="621"/>
      <c r="AE635" s="621"/>
      <c r="AF635" s="622"/>
      <c r="AG635" s="622"/>
      <c r="AH635" s="622"/>
      <c r="AI635" s="622"/>
      <c r="AJ635" s="622"/>
      <c r="AK635" s="622"/>
      <c r="AL635" s="622"/>
      <c r="AM635" s="622"/>
      <c r="AN635" s="623"/>
      <c r="AO635" s="624"/>
      <c r="AS635" s="625"/>
      <c r="AT635" s="625"/>
      <c r="AU635" s="625"/>
      <c r="AV635" s="625"/>
      <c r="AW635" s="625"/>
      <c r="AX635" s="625"/>
      <c r="AY635" s="625"/>
      <c r="AZ635" s="625"/>
      <c r="BA635" s="625"/>
      <c r="BB635" s="625"/>
      <c r="BC635" s="625"/>
      <c r="BD635" s="625"/>
      <c r="BE635" s="625"/>
      <c r="BF635" s="625"/>
      <c r="BG635" s="625"/>
      <c r="BH635" s="625"/>
      <c r="BI635" s="625"/>
      <c r="BJ635" s="625"/>
      <c r="BK635" s="625"/>
      <c r="BL635" s="625"/>
    </row>
    <row r="636" spans="1:64" s="618" customFormat="1" ht="105.6">
      <c r="A636" s="678" t="s">
        <v>531</v>
      </c>
      <c r="B636" s="674" t="s">
        <v>1195</v>
      </c>
      <c r="C636" s="661">
        <v>401000023</v>
      </c>
      <c r="D636" s="674" t="s">
        <v>1222</v>
      </c>
      <c r="E636" s="679" t="s">
        <v>1223</v>
      </c>
      <c r="F636" s="675" t="s">
        <v>2680</v>
      </c>
      <c r="G636" s="675">
        <v>39537</v>
      </c>
      <c r="H636" s="675" t="s">
        <v>1218</v>
      </c>
      <c r="I636" s="675" t="s">
        <v>2681</v>
      </c>
      <c r="J636" s="663">
        <v>38416</v>
      </c>
      <c r="K636" s="675" t="s">
        <v>1249</v>
      </c>
      <c r="L636" s="682" t="s">
        <v>1250</v>
      </c>
      <c r="M636" s="663">
        <v>41773</v>
      </c>
      <c r="N636" s="678" t="s">
        <v>468</v>
      </c>
      <c r="O636" s="678" t="s">
        <v>50</v>
      </c>
      <c r="P636" s="678" t="s">
        <v>1253</v>
      </c>
      <c r="Q636" s="679" t="s">
        <v>1252</v>
      </c>
      <c r="R636" s="678" t="s">
        <v>860</v>
      </c>
      <c r="S636" s="750">
        <v>0</v>
      </c>
      <c r="T636" s="750">
        <v>0</v>
      </c>
      <c r="U636" s="750">
        <v>20500000</v>
      </c>
      <c r="V636" s="750">
        <v>0</v>
      </c>
      <c r="W636" s="750">
        <v>0</v>
      </c>
      <c r="X636" s="750">
        <v>0</v>
      </c>
      <c r="AA636" s="750">
        <v>20500000</v>
      </c>
      <c r="AB636" s="619"/>
      <c r="AC636" s="620"/>
      <c r="AD636" s="621"/>
      <c r="AE636" s="621"/>
      <c r="AF636" s="622"/>
      <c r="AG636" s="622"/>
      <c r="AH636" s="622"/>
      <c r="AI636" s="622"/>
      <c r="AJ636" s="622"/>
      <c r="AK636" s="622"/>
      <c r="AL636" s="622"/>
      <c r="AM636" s="622"/>
      <c r="AN636" s="623"/>
      <c r="AO636" s="624"/>
      <c r="AS636" s="625"/>
      <c r="AT636" s="625"/>
      <c r="AU636" s="625"/>
      <c r="AV636" s="625"/>
      <c r="AW636" s="625"/>
      <c r="AX636" s="625"/>
      <c r="AY636" s="625"/>
      <c r="AZ636" s="625"/>
      <c r="BA636" s="625"/>
      <c r="BB636" s="625"/>
      <c r="BC636" s="625"/>
      <c r="BD636" s="625"/>
      <c r="BE636" s="625"/>
      <c r="BF636" s="625"/>
      <c r="BG636" s="625"/>
      <c r="BH636" s="625"/>
      <c r="BI636" s="625"/>
      <c r="BJ636" s="625"/>
      <c r="BK636" s="625"/>
      <c r="BL636" s="625"/>
    </row>
    <row r="637" spans="1:64" s="618" customFormat="1" ht="92.4">
      <c r="A637" s="678" t="s">
        <v>531</v>
      </c>
      <c r="B637" s="674" t="s">
        <v>1195</v>
      </c>
      <c r="C637" s="661" t="s">
        <v>54</v>
      </c>
      <c r="D637" s="674" t="s">
        <v>197</v>
      </c>
      <c r="E637" s="679" t="s">
        <v>1254</v>
      </c>
      <c r="F637" s="675" t="s">
        <v>2682</v>
      </c>
      <c r="G637" s="675">
        <v>39814</v>
      </c>
      <c r="H637" s="675" t="s">
        <v>1256</v>
      </c>
      <c r="I637" s="675" t="s">
        <v>2683</v>
      </c>
      <c r="J637" s="675">
        <v>38416</v>
      </c>
      <c r="K637" s="675" t="s">
        <v>3110</v>
      </c>
      <c r="L637" s="682" t="s">
        <v>2522</v>
      </c>
      <c r="M637" s="675">
        <v>42979</v>
      </c>
      <c r="N637" s="678" t="s">
        <v>468</v>
      </c>
      <c r="O637" s="678" t="s">
        <v>252</v>
      </c>
      <c r="P637" s="678" t="s">
        <v>3111</v>
      </c>
      <c r="Q637" s="679" t="s">
        <v>149</v>
      </c>
      <c r="R637" s="678" t="s">
        <v>615</v>
      </c>
      <c r="S637" s="750">
        <v>0</v>
      </c>
      <c r="T637" s="750">
        <v>0</v>
      </c>
      <c r="U637" s="750">
        <v>1070417.47</v>
      </c>
      <c r="V637" s="750">
        <v>6120120</v>
      </c>
      <c r="W637" s="750">
        <v>6120120</v>
      </c>
      <c r="X637" s="750">
        <v>6120120</v>
      </c>
      <c r="AA637" s="750">
        <v>1070417.47</v>
      </c>
      <c r="AB637" s="619"/>
      <c r="AC637" s="620"/>
      <c r="AD637" s="621"/>
      <c r="AE637" s="621"/>
      <c r="AF637" s="622"/>
      <c r="AG637" s="622"/>
      <c r="AH637" s="622"/>
      <c r="AI637" s="622"/>
      <c r="AJ637" s="622"/>
      <c r="AK637" s="622"/>
      <c r="AL637" s="622"/>
      <c r="AM637" s="622"/>
      <c r="AN637" s="623"/>
      <c r="AO637" s="624"/>
      <c r="AS637" s="625"/>
      <c r="AT637" s="625"/>
      <c r="AU637" s="625"/>
      <c r="AV637" s="625"/>
      <c r="AW637" s="625"/>
      <c r="AX637" s="625"/>
      <c r="AY637" s="625"/>
      <c r="AZ637" s="625"/>
      <c r="BA637" s="625"/>
      <c r="BB637" s="625"/>
      <c r="BC637" s="625"/>
      <c r="BD637" s="625"/>
      <c r="BE637" s="625"/>
      <c r="BF637" s="625"/>
      <c r="BG637" s="625"/>
      <c r="BH637" s="625"/>
      <c r="BI637" s="625"/>
      <c r="BJ637" s="625"/>
      <c r="BK637" s="625"/>
      <c r="BL637" s="625"/>
    </row>
    <row r="638" spans="1:64" s="618" customFormat="1" ht="92.4">
      <c r="A638" s="678" t="s">
        <v>531</v>
      </c>
      <c r="B638" s="674" t="s">
        <v>1195</v>
      </c>
      <c r="C638" s="661" t="s">
        <v>54</v>
      </c>
      <c r="D638" s="674" t="s">
        <v>197</v>
      </c>
      <c r="E638" s="679" t="s">
        <v>1254</v>
      </c>
      <c r="F638" s="675" t="s">
        <v>2682</v>
      </c>
      <c r="G638" s="675">
        <v>39814</v>
      </c>
      <c r="H638" s="675" t="s">
        <v>1256</v>
      </c>
      <c r="I638" s="675" t="s">
        <v>2683</v>
      </c>
      <c r="J638" s="675">
        <v>38416</v>
      </c>
      <c r="K638" s="675" t="s">
        <v>3110</v>
      </c>
      <c r="L638" s="682" t="s">
        <v>2522</v>
      </c>
      <c r="M638" s="675">
        <v>42979</v>
      </c>
      <c r="N638" s="678" t="s">
        <v>468</v>
      </c>
      <c r="O638" s="678" t="s">
        <v>252</v>
      </c>
      <c r="P638" s="678" t="s">
        <v>3111</v>
      </c>
      <c r="Q638" s="679" t="s">
        <v>149</v>
      </c>
      <c r="R638" s="678" t="s">
        <v>616</v>
      </c>
      <c r="S638" s="750">
        <v>0</v>
      </c>
      <c r="T638" s="750">
        <v>0</v>
      </c>
      <c r="U638" s="750">
        <v>338732.53</v>
      </c>
      <c r="V638" s="750">
        <v>1848280</v>
      </c>
      <c r="W638" s="750">
        <v>1848280</v>
      </c>
      <c r="X638" s="750">
        <v>1848280</v>
      </c>
      <c r="AA638" s="750">
        <v>338732.53</v>
      </c>
      <c r="AB638" s="619"/>
      <c r="AC638" s="620"/>
      <c r="AD638" s="621"/>
      <c r="AE638" s="621"/>
      <c r="AF638" s="622"/>
      <c r="AG638" s="622"/>
      <c r="AH638" s="622"/>
      <c r="AI638" s="622"/>
      <c r="AJ638" s="622"/>
      <c r="AK638" s="622"/>
      <c r="AL638" s="622"/>
      <c r="AM638" s="622"/>
      <c r="AN638" s="623"/>
      <c r="AO638" s="624"/>
      <c r="AS638" s="625"/>
      <c r="AT638" s="625"/>
      <c r="AU638" s="625"/>
      <c r="AV638" s="625"/>
      <c r="AW638" s="625"/>
      <c r="AX638" s="625"/>
      <c r="AY638" s="625"/>
      <c r="AZ638" s="625"/>
      <c r="BA638" s="625"/>
      <c r="BB638" s="625"/>
      <c r="BC638" s="625"/>
      <c r="BD638" s="625"/>
      <c r="BE638" s="625"/>
      <c r="BF638" s="625"/>
      <c r="BG638" s="625"/>
      <c r="BH638" s="625"/>
      <c r="BI638" s="625"/>
      <c r="BJ638" s="625"/>
      <c r="BK638" s="625"/>
      <c r="BL638" s="625"/>
    </row>
    <row r="639" spans="1:64" s="618" customFormat="1" ht="92.4">
      <c r="A639" s="678" t="s">
        <v>531</v>
      </c>
      <c r="B639" s="674" t="s">
        <v>1195</v>
      </c>
      <c r="C639" s="661" t="s">
        <v>54</v>
      </c>
      <c r="D639" s="674" t="s">
        <v>197</v>
      </c>
      <c r="E639" s="679" t="s">
        <v>1254</v>
      </c>
      <c r="F639" s="675" t="s">
        <v>2682</v>
      </c>
      <c r="G639" s="675">
        <v>39814</v>
      </c>
      <c r="H639" s="675" t="s">
        <v>1256</v>
      </c>
      <c r="I639" s="675" t="s">
        <v>2683</v>
      </c>
      <c r="J639" s="675">
        <v>38416</v>
      </c>
      <c r="K639" s="675" t="s">
        <v>3110</v>
      </c>
      <c r="L639" s="682" t="s">
        <v>2522</v>
      </c>
      <c r="M639" s="675">
        <v>42979</v>
      </c>
      <c r="N639" s="678" t="s">
        <v>468</v>
      </c>
      <c r="O639" s="678" t="s">
        <v>252</v>
      </c>
      <c r="P639" s="678" t="s">
        <v>3111</v>
      </c>
      <c r="Q639" s="679" t="s">
        <v>149</v>
      </c>
      <c r="R639" s="678" t="s">
        <v>39</v>
      </c>
      <c r="S639" s="750">
        <v>0</v>
      </c>
      <c r="T639" s="750">
        <v>0</v>
      </c>
      <c r="U639" s="750">
        <v>148000</v>
      </c>
      <c r="V639" s="750">
        <v>1140000</v>
      </c>
      <c r="W639" s="750">
        <v>1140000</v>
      </c>
      <c r="X639" s="750">
        <v>1140000</v>
      </c>
      <c r="AA639" s="750">
        <v>148000</v>
      </c>
      <c r="AB639" s="619"/>
      <c r="AC639" s="620"/>
      <c r="AD639" s="621"/>
      <c r="AE639" s="621"/>
      <c r="AF639" s="622"/>
      <c r="AG639" s="622"/>
      <c r="AH639" s="622"/>
      <c r="AI639" s="622"/>
      <c r="AJ639" s="622"/>
      <c r="AK639" s="622"/>
      <c r="AL639" s="622"/>
      <c r="AM639" s="622"/>
      <c r="AN639" s="623"/>
      <c r="AO639" s="624"/>
      <c r="AS639" s="625"/>
      <c r="AT639" s="625"/>
      <c r="AU639" s="625"/>
      <c r="AV639" s="625"/>
      <c r="AW639" s="625"/>
      <c r="AX639" s="625"/>
      <c r="AY639" s="625"/>
      <c r="AZ639" s="625"/>
      <c r="BA639" s="625"/>
      <c r="BB639" s="625"/>
      <c r="BC639" s="625"/>
      <c r="BD639" s="625"/>
      <c r="BE639" s="625"/>
      <c r="BF639" s="625"/>
      <c r="BG639" s="625"/>
      <c r="BH639" s="625"/>
      <c r="BI639" s="625"/>
      <c r="BJ639" s="625"/>
      <c r="BK639" s="625"/>
      <c r="BL639" s="625"/>
    </row>
    <row r="640" spans="1:64" s="618" customFormat="1" ht="92.4">
      <c r="A640" s="678" t="s">
        <v>531</v>
      </c>
      <c r="B640" s="674" t="s">
        <v>1195</v>
      </c>
      <c r="C640" s="661" t="s">
        <v>54</v>
      </c>
      <c r="D640" s="674" t="s">
        <v>197</v>
      </c>
      <c r="E640" s="679" t="s">
        <v>1254</v>
      </c>
      <c r="F640" s="675" t="s">
        <v>2682</v>
      </c>
      <c r="G640" s="675">
        <v>39814</v>
      </c>
      <c r="H640" s="675" t="s">
        <v>1256</v>
      </c>
      <c r="I640" s="675" t="s">
        <v>2683</v>
      </c>
      <c r="J640" s="675">
        <v>38416</v>
      </c>
      <c r="K640" s="675" t="s">
        <v>3110</v>
      </c>
      <c r="L640" s="682" t="s">
        <v>2522</v>
      </c>
      <c r="M640" s="675">
        <v>42979</v>
      </c>
      <c r="N640" s="678" t="s">
        <v>468</v>
      </c>
      <c r="O640" s="678" t="s">
        <v>252</v>
      </c>
      <c r="P640" s="678" t="s">
        <v>3112</v>
      </c>
      <c r="Q640" s="679" t="s">
        <v>2340</v>
      </c>
      <c r="R640" s="678" t="s">
        <v>39</v>
      </c>
      <c r="S640" s="750">
        <v>0</v>
      </c>
      <c r="T640" s="750">
        <v>0</v>
      </c>
      <c r="U640" s="750">
        <v>1065110</v>
      </c>
      <c r="V640" s="750">
        <v>0</v>
      </c>
      <c r="W640" s="750">
        <v>0</v>
      </c>
      <c r="X640" s="750">
        <v>0</v>
      </c>
      <c r="AA640" s="750">
        <v>1065110</v>
      </c>
      <c r="AB640" s="619"/>
      <c r="AC640" s="620"/>
      <c r="AD640" s="621"/>
      <c r="AE640" s="621"/>
      <c r="AF640" s="622"/>
      <c r="AG640" s="622"/>
      <c r="AH640" s="622"/>
      <c r="AI640" s="622"/>
      <c r="AJ640" s="622"/>
      <c r="AK640" s="622"/>
      <c r="AL640" s="622"/>
      <c r="AM640" s="622"/>
      <c r="AN640" s="623"/>
      <c r="AO640" s="624"/>
      <c r="AS640" s="625"/>
      <c r="AT640" s="625"/>
      <c r="AU640" s="625"/>
      <c r="AV640" s="625"/>
      <c r="AW640" s="625"/>
      <c r="AX640" s="625"/>
      <c r="AY640" s="625"/>
      <c r="AZ640" s="625"/>
      <c r="BA640" s="625"/>
      <c r="BB640" s="625"/>
      <c r="BC640" s="625"/>
      <c r="BD640" s="625"/>
      <c r="BE640" s="625"/>
      <c r="BF640" s="625"/>
      <c r="BG640" s="625"/>
      <c r="BH640" s="625"/>
      <c r="BI640" s="625"/>
      <c r="BJ640" s="625"/>
      <c r="BK640" s="625"/>
      <c r="BL640" s="625"/>
    </row>
    <row r="641" spans="1:64" s="618" customFormat="1" ht="92.4">
      <c r="A641" s="678" t="s">
        <v>531</v>
      </c>
      <c r="B641" s="674" t="s">
        <v>1195</v>
      </c>
      <c r="C641" s="661" t="s">
        <v>54</v>
      </c>
      <c r="D641" s="674" t="s">
        <v>197</v>
      </c>
      <c r="E641" s="679" t="s">
        <v>1254</v>
      </c>
      <c r="F641" s="675" t="s">
        <v>2682</v>
      </c>
      <c r="G641" s="675">
        <v>39814</v>
      </c>
      <c r="H641" s="675" t="s">
        <v>1256</v>
      </c>
      <c r="I641" s="675" t="s">
        <v>2683</v>
      </c>
      <c r="J641" s="675">
        <v>38416</v>
      </c>
      <c r="K641" s="675" t="s">
        <v>1258</v>
      </c>
      <c r="L641" s="682" t="s">
        <v>1259</v>
      </c>
      <c r="M641" s="675">
        <v>42110</v>
      </c>
      <c r="N641" s="678" t="s">
        <v>468</v>
      </c>
      <c r="O641" s="678" t="s">
        <v>252</v>
      </c>
      <c r="P641" s="678" t="s">
        <v>1260</v>
      </c>
      <c r="Q641" s="679" t="s">
        <v>1261</v>
      </c>
      <c r="R641" s="678" t="s">
        <v>39</v>
      </c>
      <c r="S641" s="750">
        <v>738689.71</v>
      </c>
      <c r="T641" s="750">
        <v>738689.71</v>
      </c>
      <c r="U641" s="750">
        <v>777968.61</v>
      </c>
      <c r="V641" s="750">
        <v>568000</v>
      </c>
      <c r="W641" s="750">
        <v>568000</v>
      </c>
      <c r="X641" s="750">
        <v>568000</v>
      </c>
      <c r="AA641" s="750">
        <v>777968.61</v>
      </c>
      <c r="AB641" s="619"/>
      <c r="AC641" s="620"/>
      <c r="AD641" s="621"/>
      <c r="AE641" s="621"/>
      <c r="AF641" s="622"/>
      <c r="AG641" s="622"/>
      <c r="AH641" s="622"/>
      <c r="AI641" s="622"/>
      <c r="AJ641" s="622"/>
      <c r="AK641" s="622"/>
      <c r="AL641" s="622"/>
      <c r="AM641" s="622"/>
      <c r="AN641" s="623"/>
      <c r="AO641" s="624"/>
      <c r="AS641" s="625"/>
      <c r="AT641" s="625"/>
      <c r="AU641" s="625"/>
      <c r="AV641" s="625"/>
      <c r="AW641" s="625"/>
      <c r="AX641" s="625"/>
      <c r="AY641" s="625"/>
      <c r="AZ641" s="625"/>
      <c r="BA641" s="625"/>
      <c r="BB641" s="625"/>
      <c r="BC641" s="625"/>
      <c r="BD641" s="625"/>
      <c r="BE641" s="625"/>
      <c r="BF641" s="625"/>
      <c r="BG641" s="625"/>
      <c r="BH641" s="625"/>
      <c r="BI641" s="625"/>
      <c r="BJ641" s="625"/>
      <c r="BK641" s="625"/>
      <c r="BL641" s="625"/>
    </row>
    <row r="642" spans="1:64" s="618" customFormat="1" ht="92.4">
      <c r="A642" s="678" t="s">
        <v>531</v>
      </c>
      <c r="B642" s="674" t="s">
        <v>1195</v>
      </c>
      <c r="C642" s="661" t="s">
        <v>54</v>
      </c>
      <c r="D642" s="674" t="s">
        <v>197</v>
      </c>
      <c r="E642" s="679" t="s">
        <v>1262</v>
      </c>
      <c r="F642" s="675" t="s">
        <v>1255</v>
      </c>
      <c r="G642" s="675">
        <v>39814</v>
      </c>
      <c r="H642" s="675" t="s">
        <v>1256</v>
      </c>
      <c r="I642" s="675" t="s">
        <v>1225</v>
      </c>
      <c r="J642" s="675">
        <v>38416</v>
      </c>
      <c r="K642" s="675" t="s">
        <v>1258</v>
      </c>
      <c r="L642" s="682" t="s">
        <v>1263</v>
      </c>
      <c r="M642" s="675">
        <v>42110</v>
      </c>
      <c r="N642" s="678" t="s">
        <v>468</v>
      </c>
      <c r="O642" s="678" t="s">
        <v>252</v>
      </c>
      <c r="P642" s="678" t="s">
        <v>1260</v>
      </c>
      <c r="Q642" s="679" t="s">
        <v>1261</v>
      </c>
      <c r="R642" s="678" t="s">
        <v>40</v>
      </c>
      <c r="S642" s="750">
        <v>0</v>
      </c>
      <c r="T642" s="750">
        <v>0</v>
      </c>
      <c r="U642" s="750">
        <v>7000</v>
      </c>
      <c r="V642" s="750">
        <v>3000</v>
      </c>
      <c r="W642" s="750">
        <v>3000</v>
      </c>
      <c r="X642" s="750">
        <v>3000</v>
      </c>
      <c r="AA642" s="750">
        <v>7000</v>
      </c>
      <c r="AB642" s="619"/>
      <c r="AC642" s="620"/>
      <c r="AD642" s="621"/>
      <c r="AE642" s="621"/>
      <c r="AF642" s="622"/>
      <c r="AG642" s="622"/>
      <c r="AH642" s="622"/>
      <c r="AI642" s="622"/>
      <c r="AJ642" s="622"/>
      <c r="AK642" s="622"/>
      <c r="AL642" s="622"/>
      <c r="AM642" s="622"/>
      <c r="AN642" s="623"/>
      <c r="AO642" s="624"/>
      <c r="AS642" s="625"/>
      <c r="AT642" s="625"/>
      <c r="AU642" s="625"/>
      <c r="AV642" s="625"/>
      <c r="AW642" s="625"/>
      <c r="AX642" s="625"/>
      <c r="AY642" s="625"/>
      <c r="AZ642" s="625"/>
      <c r="BA642" s="625"/>
      <c r="BB642" s="625"/>
      <c r="BC642" s="625"/>
      <c r="BD642" s="625"/>
      <c r="BE642" s="625"/>
      <c r="BF642" s="625"/>
      <c r="BG642" s="625"/>
      <c r="BH642" s="625"/>
      <c r="BI642" s="625"/>
      <c r="BJ642" s="625"/>
      <c r="BK642" s="625"/>
      <c r="BL642" s="625"/>
    </row>
    <row r="643" spans="1:64" s="618" customFormat="1" ht="92.4">
      <c r="A643" s="678" t="s">
        <v>531</v>
      </c>
      <c r="B643" s="674" t="s">
        <v>1195</v>
      </c>
      <c r="C643" s="661" t="s">
        <v>54</v>
      </c>
      <c r="D643" s="674" t="s">
        <v>197</v>
      </c>
      <c r="E643" s="679" t="s">
        <v>1262</v>
      </c>
      <c r="F643" s="675" t="s">
        <v>1255</v>
      </c>
      <c r="G643" s="675">
        <v>39814</v>
      </c>
      <c r="H643" s="675" t="s">
        <v>1256</v>
      </c>
      <c r="I643" s="675" t="s">
        <v>1225</v>
      </c>
      <c r="J643" s="675">
        <v>38416</v>
      </c>
      <c r="K643" s="675" t="s">
        <v>1258</v>
      </c>
      <c r="L643" s="682" t="s">
        <v>1263</v>
      </c>
      <c r="M643" s="675">
        <v>42110</v>
      </c>
      <c r="N643" s="678" t="s">
        <v>468</v>
      </c>
      <c r="O643" s="678" t="s">
        <v>252</v>
      </c>
      <c r="P643" s="678" t="s">
        <v>1260</v>
      </c>
      <c r="Q643" s="679" t="s">
        <v>1261</v>
      </c>
      <c r="R643" s="678" t="s">
        <v>41</v>
      </c>
      <c r="S643" s="750">
        <v>7000</v>
      </c>
      <c r="T643" s="750">
        <v>7000</v>
      </c>
      <c r="U643" s="750">
        <v>2200</v>
      </c>
      <c r="V643" s="750">
        <v>5000</v>
      </c>
      <c r="W643" s="750">
        <v>5000</v>
      </c>
      <c r="X643" s="750">
        <v>5000</v>
      </c>
      <c r="AA643" s="750">
        <v>2200</v>
      </c>
      <c r="AB643" s="619"/>
      <c r="AC643" s="620"/>
      <c r="AD643" s="621"/>
      <c r="AE643" s="621"/>
      <c r="AF643" s="622"/>
      <c r="AG643" s="622"/>
      <c r="AH643" s="622"/>
      <c r="AI643" s="622"/>
      <c r="AJ643" s="622"/>
      <c r="AK643" s="622"/>
      <c r="AL643" s="622"/>
      <c r="AM643" s="622"/>
      <c r="AN643" s="623"/>
      <c r="AO643" s="624"/>
      <c r="AS643" s="625"/>
      <c r="AT643" s="625"/>
      <c r="AU643" s="625"/>
      <c r="AV643" s="625"/>
      <c r="AW643" s="625"/>
      <c r="AX643" s="625"/>
      <c r="AY643" s="625"/>
      <c r="AZ643" s="625"/>
      <c r="BA643" s="625"/>
      <c r="BB643" s="625"/>
      <c r="BC643" s="625"/>
      <c r="BD643" s="625"/>
      <c r="BE643" s="625"/>
      <c r="BF643" s="625"/>
      <c r="BG643" s="625"/>
      <c r="BH643" s="625"/>
      <c r="BI643" s="625"/>
      <c r="BJ643" s="625"/>
      <c r="BK643" s="625"/>
      <c r="BL643" s="625"/>
    </row>
    <row r="644" spans="1:64" s="618" customFormat="1" ht="92.4">
      <c r="A644" s="1130" t="s">
        <v>531</v>
      </c>
      <c r="B644" s="674" t="s">
        <v>1195</v>
      </c>
      <c r="C644" s="661" t="s">
        <v>54</v>
      </c>
      <c r="D644" s="674" t="s">
        <v>197</v>
      </c>
      <c r="E644" s="1129" t="s">
        <v>1262</v>
      </c>
      <c r="F644" s="675" t="s">
        <v>1255</v>
      </c>
      <c r="G644" s="675">
        <v>39814</v>
      </c>
      <c r="H644" s="675" t="s">
        <v>1256</v>
      </c>
      <c r="I644" s="675" t="s">
        <v>1225</v>
      </c>
      <c r="J644" s="675">
        <v>38416</v>
      </c>
      <c r="K644" s="675" t="s">
        <v>1258</v>
      </c>
      <c r="L644" s="682" t="s">
        <v>1263</v>
      </c>
      <c r="M644" s="675">
        <v>42110</v>
      </c>
      <c r="N644" s="1130" t="s">
        <v>468</v>
      </c>
      <c r="O644" s="1130" t="s">
        <v>252</v>
      </c>
      <c r="P644" s="1130" t="s">
        <v>1260</v>
      </c>
      <c r="Q644" s="1129" t="s">
        <v>1261</v>
      </c>
      <c r="R644" s="1130" t="s">
        <v>43</v>
      </c>
      <c r="S644" s="750"/>
      <c r="T644" s="750"/>
      <c r="U644" s="750">
        <v>4000</v>
      </c>
      <c r="V644" s="750"/>
      <c r="W644" s="750"/>
      <c r="X644" s="750"/>
      <c r="AA644" s="750">
        <v>4000</v>
      </c>
      <c r="AB644" s="619"/>
      <c r="AC644" s="620"/>
      <c r="AD644" s="621"/>
      <c r="AE644" s="621"/>
      <c r="AF644" s="622"/>
      <c r="AG644" s="622"/>
      <c r="AH644" s="622"/>
      <c r="AI644" s="622"/>
      <c r="AJ644" s="622"/>
      <c r="AK644" s="622"/>
      <c r="AL644" s="622"/>
      <c r="AM644" s="622"/>
      <c r="AN644" s="623"/>
      <c r="AO644" s="624"/>
      <c r="AS644" s="625"/>
      <c r="AT644" s="625"/>
      <c r="AU644" s="625"/>
      <c r="AV644" s="625"/>
      <c r="AW644" s="625"/>
      <c r="AX644" s="625"/>
      <c r="AY644" s="625"/>
      <c r="AZ644" s="625"/>
      <c r="BA644" s="625"/>
      <c r="BB644" s="625"/>
      <c r="BC644" s="625"/>
      <c r="BD644" s="625"/>
      <c r="BE644" s="625"/>
      <c r="BF644" s="625"/>
      <c r="BG644" s="625"/>
      <c r="BH644" s="625"/>
      <c r="BI644" s="625"/>
      <c r="BJ644" s="625"/>
      <c r="BK644" s="625"/>
      <c r="BL644" s="625"/>
    </row>
    <row r="645" spans="1:64" s="618" customFormat="1" ht="158.4">
      <c r="A645" s="678" t="s">
        <v>531</v>
      </c>
      <c r="B645" s="674" t="s">
        <v>1195</v>
      </c>
      <c r="C645" s="661" t="s">
        <v>54</v>
      </c>
      <c r="D645" s="674" t="s">
        <v>197</v>
      </c>
      <c r="E645" s="679" t="s">
        <v>1265</v>
      </c>
      <c r="F645" s="675" t="s">
        <v>3113</v>
      </c>
      <c r="G645" s="675" t="s">
        <v>1267</v>
      </c>
      <c r="H645" s="675" t="s">
        <v>1268</v>
      </c>
      <c r="I645" s="675" t="s">
        <v>2684</v>
      </c>
      <c r="J645" s="675" t="s">
        <v>363</v>
      </c>
      <c r="K645" s="675" t="s">
        <v>1270</v>
      </c>
      <c r="L645" s="682" t="s">
        <v>1271</v>
      </c>
      <c r="M645" s="675" t="s">
        <v>1272</v>
      </c>
      <c r="N645" s="678" t="s">
        <v>468</v>
      </c>
      <c r="O645" s="678" t="s">
        <v>252</v>
      </c>
      <c r="P645" s="678" t="s">
        <v>1273</v>
      </c>
      <c r="Q645" s="679" t="s">
        <v>1274</v>
      </c>
      <c r="R645" s="678" t="s">
        <v>37</v>
      </c>
      <c r="S645" s="750">
        <v>7195682.46</v>
      </c>
      <c r="T645" s="750">
        <v>7195682.46</v>
      </c>
      <c r="U645" s="750">
        <v>6540938.4000000004</v>
      </c>
      <c r="V645" s="750">
        <v>5433600</v>
      </c>
      <c r="W645" s="750">
        <v>5433600</v>
      </c>
      <c r="X645" s="750">
        <v>5433600</v>
      </c>
      <c r="AA645" s="750">
        <v>6540938.4000000004</v>
      </c>
      <c r="AB645" s="619"/>
      <c r="AC645" s="620"/>
      <c r="AD645" s="621"/>
      <c r="AE645" s="621"/>
      <c r="AF645" s="622"/>
      <c r="AG645" s="622"/>
      <c r="AH645" s="622"/>
      <c r="AI645" s="622"/>
      <c r="AJ645" s="622"/>
      <c r="AK645" s="622"/>
      <c r="AL645" s="622"/>
      <c r="AM645" s="622"/>
      <c r="AN645" s="623"/>
      <c r="AO645" s="624"/>
      <c r="AS645" s="625"/>
      <c r="AT645" s="625"/>
      <c r="AU645" s="625"/>
      <c r="AV645" s="625"/>
      <c r="AW645" s="625"/>
      <c r="AX645" s="625"/>
      <c r="AY645" s="625"/>
      <c r="AZ645" s="625"/>
      <c r="BA645" s="625"/>
      <c r="BB645" s="625"/>
      <c r="BC645" s="625"/>
      <c r="BD645" s="625"/>
      <c r="BE645" s="625"/>
      <c r="BF645" s="625"/>
      <c r="BG645" s="625"/>
      <c r="BH645" s="625"/>
      <c r="BI645" s="625"/>
      <c r="BJ645" s="625"/>
      <c r="BK645" s="625"/>
      <c r="BL645" s="625"/>
    </row>
    <row r="646" spans="1:64" s="618" customFormat="1" ht="158.4">
      <c r="A646" s="678" t="s">
        <v>531</v>
      </c>
      <c r="B646" s="674" t="s">
        <v>1195</v>
      </c>
      <c r="C646" s="661" t="s">
        <v>54</v>
      </c>
      <c r="D646" s="674" t="s">
        <v>197</v>
      </c>
      <c r="E646" s="679" t="s">
        <v>1265</v>
      </c>
      <c r="F646" s="675" t="s">
        <v>1266</v>
      </c>
      <c r="G646" s="675" t="s">
        <v>1267</v>
      </c>
      <c r="H646" s="675" t="s">
        <v>1268</v>
      </c>
      <c r="I646" s="675" t="s">
        <v>2685</v>
      </c>
      <c r="J646" s="675" t="s">
        <v>363</v>
      </c>
      <c r="K646" s="675" t="s">
        <v>1270</v>
      </c>
      <c r="L646" s="682" t="s">
        <v>1271</v>
      </c>
      <c r="M646" s="675" t="s">
        <v>1272</v>
      </c>
      <c r="N646" s="678" t="s">
        <v>468</v>
      </c>
      <c r="O646" s="678" t="s">
        <v>252</v>
      </c>
      <c r="P646" s="678" t="s">
        <v>1273</v>
      </c>
      <c r="Q646" s="679" t="s">
        <v>1274</v>
      </c>
      <c r="R646" s="678" t="s">
        <v>36</v>
      </c>
      <c r="S646" s="750">
        <v>2179882.7000000002</v>
      </c>
      <c r="T646" s="750">
        <v>2179882.7000000002</v>
      </c>
      <c r="U646" s="750">
        <v>2097221.6</v>
      </c>
      <c r="V646" s="750">
        <v>1640940</v>
      </c>
      <c r="W646" s="750">
        <v>1640940</v>
      </c>
      <c r="X646" s="750">
        <v>1640940</v>
      </c>
      <c r="AA646" s="750">
        <v>2097221.6</v>
      </c>
      <c r="AB646" s="619"/>
      <c r="AC646" s="620"/>
      <c r="AD646" s="621"/>
      <c r="AE646" s="621"/>
      <c r="AF646" s="622"/>
      <c r="AG646" s="622"/>
      <c r="AH646" s="622"/>
      <c r="AI646" s="622"/>
      <c r="AJ646" s="622"/>
      <c r="AK646" s="622"/>
      <c r="AL646" s="622"/>
      <c r="AM646" s="622"/>
      <c r="AN646" s="623"/>
      <c r="AO646" s="624"/>
      <c r="AS646" s="625"/>
      <c r="AT646" s="625"/>
      <c r="AU646" s="625"/>
      <c r="AV646" s="625"/>
      <c r="AW646" s="625"/>
      <c r="AX646" s="625"/>
      <c r="AY646" s="625"/>
      <c r="AZ646" s="625"/>
      <c r="BA646" s="625"/>
      <c r="BB646" s="625"/>
      <c r="BC646" s="625"/>
      <c r="BD646" s="625"/>
      <c r="BE646" s="625"/>
      <c r="BF646" s="625"/>
      <c r="BG646" s="625"/>
      <c r="BH646" s="625"/>
      <c r="BI646" s="625"/>
      <c r="BJ646" s="625"/>
      <c r="BK646" s="625"/>
      <c r="BL646" s="625"/>
    </row>
    <row r="647" spans="1:64" s="618" customFormat="1" ht="92.4">
      <c r="A647" s="678" t="s">
        <v>531</v>
      </c>
      <c r="B647" s="674" t="s">
        <v>1195</v>
      </c>
      <c r="C647" s="661" t="s">
        <v>54</v>
      </c>
      <c r="D647" s="674" t="s">
        <v>197</v>
      </c>
      <c r="E647" s="679" t="s">
        <v>1275</v>
      </c>
      <c r="F647" s="675" t="s">
        <v>1276</v>
      </c>
      <c r="G647" s="675">
        <v>39234</v>
      </c>
      <c r="H647" s="675" t="s">
        <v>700</v>
      </c>
      <c r="I647" s="675" t="s">
        <v>1277</v>
      </c>
      <c r="J647" s="675">
        <v>39442</v>
      </c>
      <c r="K647" s="682" t="s">
        <v>1278</v>
      </c>
      <c r="L647" s="682" t="s">
        <v>1279</v>
      </c>
      <c r="M647" s="675">
        <v>42511</v>
      </c>
      <c r="N647" s="678" t="s">
        <v>468</v>
      </c>
      <c r="O647" s="678" t="s">
        <v>252</v>
      </c>
      <c r="P647" s="678" t="s">
        <v>1273</v>
      </c>
      <c r="Q647" s="679" t="s">
        <v>1274</v>
      </c>
      <c r="R647" s="678" t="s">
        <v>42</v>
      </c>
      <c r="S647" s="750">
        <v>44047.5</v>
      </c>
      <c r="T647" s="750">
        <f t="shared" ref="T647:T653" si="16">S647</f>
        <v>44047.5</v>
      </c>
      <c r="U647" s="750">
        <v>0</v>
      </c>
      <c r="V647" s="750">
        <v>0</v>
      </c>
      <c r="W647" s="750">
        <v>0</v>
      </c>
      <c r="X647" s="750">
        <v>0</v>
      </c>
      <c r="AA647" s="750">
        <v>0</v>
      </c>
      <c r="AB647" s="619"/>
      <c r="AC647" s="620"/>
      <c r="AD647" s="621"/>
      <c r="AE647" s="621"/>
      <c r="AF647" s="622"/>
      <c r="AG647" s="622"/>
      <c r="AH647" s="622"/>
      <c r="AI647" s="622"/>
      <c r="AJ647" s="622"/>
      <c r="AK647" s="622"/>
      <c r="AL647" s="622"/>
      <c r="AM647" s="622"/>
      <c r="AN647" s="623"/>
      <c r="AO647" s="624"/>
      <c r="AS647" s="625"/>
      <c r="AT647" s="625"/>
      <c r="AU647" s="625"/>
      <c r="AV647" s="625"/>
      <c r="AW647" s="625"/>
      <c r="AX647" s="625"/>
      <c r="AY647" s="625"/>
      <c r="AZ647" s="625"/>
      <c r="BA647" s="625"/>
      <c r="BB647" s="625"/>
      <c r="BC647" s="625"/>
      <c r="BD647" s="625"/>
      <c r="BE647" s="625"/>
      <c r="BF647" s="625"/>
      <c r="BG647" s="625"/>
      <c r="BH647" s="625"/>
      <c r="BI647" s="625"/>
      <c r="BJ647" s="625"/>
      <c r="BK647" s="625"/>
      <c r="BL647" s="625"/>
    </row>
    <row r="648" spans="1:64" s="618" customFormat="1" ht="13.2">
      <c r="A648" s="1130"/>
      <c r="B648" s="674"/>
      <c r="C648" s="661"/>
      <c r="D648" s="674"/>
      <c r="E648" s="1129"/>
      <c r="F648" s="675"/>
      <c r="G648" s="675"/>
      <c r="H648" s="675"/>
      <c r="I648" s="675"/>
      <c r="J648" s="675"/>
      <c r="K648" s="682"/>
      <c r="L648" s="682"/>
      <c r="M648" s="675"/>
      <c r="N648" s="1130"/>
      <c r="O648" s="1130"/>
      <c r="P648" s="1130"/>
      <c r="Q648" s="1129"/>
      <c r="R648" s="1130"/>
      <c r="S648" s="750"/>
      <c r="T648" s="750"/>
      <c r="U648" s="750"/>
      <c r="V648" s="750"/>
      <c r="W648" s="750"/>
      <c r="X648" s="750"/>
      <c r="AA648" s="750"/>
      <c r="AB648" s="619"/>
      <c r="AC648" s="620"/>
      <c r="AD648" s="621"/>
      <c r="AE648" s="621"/>
      <c r="AF648" s="622"/>
      <c r="AG648" s="622"/>
      <c r="AH648" s="622"/>
      <c r="AI648" s="622"/>
      <c r="AJ648" s="622"/>
      <c r="AK648" s="622"/>
      <c r="AL648" s="622"/>
      <c r="AM648" s="622"/>
      <c r="AN648" s="623"/>
      <c r="AO648" s="624"/>
      <c r="AS648" s="625"/>
      <c r="AT648" s="625"/>
      <c r="AU648" s="625"/>
      <c r="AV648" s="625"/>
      <c r="AW648" s="625"/>
      <c r="AX648" s="625"/>
      <c r="AY648" s="625"/>
      <c r="AZ648" s="625"/>
      <c r="BA648" s="625"/>
      <c r="BB648" s="625"/>
      <c r="BC648" s="625"/>
      <c r="BD648" s="625"/>
      <c r="BE648" s="625"/>
      <c r="BF648" s="625"/>
      <c r="BG648" s="625"/>
      <c r="BH648" s="625"/>
      <c r="BI648" s="625"/>
      <c r="BJ648" s="625"/>
      <c r="BK648" s="625"/>
      <c r="BL648" s="625"/>
    </row>
    <row r="649" spans="1:64" s="618" customFormat="1" ht="92.4">
      <c r="A649" s="678" t="s">
        <v>531</v>
      </c>
      <c r="B649" s="674" t="s">
        <v>1195</v>
      </c>
      <c r="C649" s="661" t="s">
        <v>54</v>
      </c>
      <c r="D649" s="674" t="s">
        <v>197</v>
      </c>
      <c r="E649" s="679" t="s">
        <v>1280</v>
      </c>
      <c r="F649" s="675" t="s">
        <v>2686</v>
      </c>
      <c r="G649" s="675">
        <v>39234</v>
      </c>
      <c r="H649" s="675" t="s">
        <v>1281</v>
      </c>
      <c r="I649" s="675" t="s">
        <v>2687</v>
      </c>
      <c r="J649" s="675">
        <v>39442</v>
      </c>
      <c r="K649" s="675" t="s">
        <v>1283</v>
      </c>
      <c r="L649" s="682" t="s">
        <v>70</v>
      </c>
      <c r="M649" s="675">
        <v>37923</v>
      </c>
      <c r="N649" s="678" t="s">
        <v>468</v>
      </c>
      <c r="O649" s="678" t="s">
        <v>252</v>
      </c>
      <c r="P649" s="678" t="s">
        <v>1260</v>
      </c>
      <c r="Q649" s="679" t="s">
        <v>1261</v>
      </c>
      <c r="R649" s="678" t="s">
        <v>35</v>
      </c>
      <c r="S649" s="750">
        <v>180723.75</v>
      </c>
      <c r="T649" s="750">
        <v>180723.75</v>
      </c>
      <c r="U649" s="750">
        <v>161049.37</v>
      </c>
      <c r="V649" s="750">
        <v>155307.5</v>
      </c>
      <c r="W649" s="750">
        <v>155307.5</v>
      </c>
      <c r="X649" s="750">
        <v>155307.5</v>
      </c>
      <c r="AA649" s="750">
        <v>161049.37</v>
      </c>
      <c r="AB649" s="619"/>
      <c r="AC649" s="620"/>
      <c r="AD649" s="621"/>
      <c r="AE649" s="621"/>
      <c r="AF649" s="622"/>
      <c r="AG649" s="622"/>
      <c r="AH649" s="622"/>
      <c r="AI649" s="622"/>
      <c r="AJ649" s="622"/>
      <c r="AK649" s="622"/>
      <c r="AL649" s="622"/>
      <c r="AM649" s="622"/>
      <c r="AN649" s="623"/>
      <c r="AO649" s="624"/>
      <c r="AS649" s="625"/>
      <c r="AT649" s="625"/>
      <c r="AU649" s="625"/>
      <c r="AV649" s="625"/>
      <c r="AW649" s="625"/>
      <c r="AX649" s="625"/>
      <c r="AY649" s="625"/>
      <c r="AZ649" s="625"/>
      <c r="BA649" s="625"/>
      <c r="BB649" s="625"/>
      <c r="BC649" s="625"/>
      <c r="BD649" s="625"/>
      <c r="BE649" s="625"/>
      <c r="BF649" s="625"/>
      <c r="BG649" s="625"/>
      <c r="BH649" s="625"/>
      <c r="BI649" s="625"/>
      <c r="BJ649" s="625"/>
      <c r="BK649" s="625"/>
      <c r="BL649" s="625"/>
    </row>
    <row r="650" spans="1:64" s="618" customFormat="1" ht="92.4">
      <c r="A650" s="678" t="s">
        <v>531</v>
      </c>
      <c r="B650" s="674" t="s">
        <v>1195</v>
      </c>
      <c r="C650" s="661" t="s">
        <v>54</v>
      </c>
      <c r="D650" s="674" t="s">
        <v>197</v>
      </c>
      <c r="E650" s="679" t="s">
        <v>1280</v>
      </c>
      <c r="F650" s="675" t="s">
        <v>2686</v>
      </c>
      <c r="G650" s="675">
        <v>39234</v>
      </c>
      <c r="H650" s="675" t="s">
        <v>1281</v>
      </c>
      <c r="I650" s="675" t="s">
        <v>2688</v>
      </c>
      <c r="J650" s="675">
        <v>39442</v>
      </c>
      <c r="K650" s="675" t="s">
        <v>1283</v>
      </c>
      <c r="L650" s="682" t="s">
        <v>70</v>
      </c>
      <c r="M650" s="675">
        <v>37923</v>
      </c>
      <c r="N650" s="678" t="s">
        <v>468</v>
      </c>
      <c r="O650" s="678" t="s">
        <v>252</v>
      </c>
      <c r="P650" s="678" t="s">
        <v>1260</v>
      </c>
      <c r="Q650" s="679" t="s">
        <v>1261</v>
      </c>
      <c r="R650" s="678" t="s">
        <v>36</v>
      </c>
      <c r="S650" s="750">
        <v>63036.08</v>
      </c>
      <c r="T650" s="750">
        <v>63036.08</v>
      </c>
      <c r="U650" s="750">
        <v>74400.63</v>
      </c>
      <c r="V650" s="750">
        <v>46902.5</v>
      </c>
      <c r="W650" s="750">
        <v>46902.5</v>
      </c>
      <c r="X650" s="750">
        <v>46902.5</v>
      </c>
      <c r="AA650" s="750">
        <v>74400.63</v>
      </c>
      <c r="AB650" s="619"/>
      <c r="AC650" s="620"/>
      <c r="AD650" s="621"/>
      <c r="AE650" s="621"/>
      <c r="AF650" s="622"/>
      <c r="AG650" s="622"/>
      <c r="AH650" s="622"/>
      <c r="AI650" s="622"/>
      <c r="AJ650" s="622"/>
      <c r="AK650" s="622"/>
      <c r="AL650" s="622"/>
      <c r="AM650" s="622"/>
      <c r="AN650" s="623"/>
      <c r="AO650" s="624"/>
      <c r="AS650" s="625"/>
      <c r="AT650" s="625"/>
      <c r="AU650" s="625"/>
      <c r="AV650" s="625"/>
      <c r="AW650" s="625"/>
      <c r="AX650" s="625"/>
      <c r="AY650" s="625"/>
      <c r="AZ650" s="625"/>
      <c r="BA650" s="625"/>
      <c r="BB650" s="625"/>
      <c r="BC650" s="625"/>
      <c r="BD650" s="625"/>
      <c r="BE650" s="625"/>
      <c r="BF650" s="625"/>
      <c r="BG650" s="625"/>
      <c r="BH650" s="625"/>
      <c r="BI650" s="625"/>
      <c r="BJ650" s="625"/>
      <c r="BK650" s="625"/>
      <c r="BL650" s="625"/>
    </row>
    <row r="651" spans="1:64" s="618" customFormat="1" ht="92.4">
      <c r="A651" s="678" t="s">
        <v>531</v>
      </c>
      <c r="B651" s="674" t="s">
        <v>1195</v>
      </c>
      <c r="C651" s="661" t="s">
        <v>54</v>
      </c>
      <c r="D651" s="674" t="s">
        <v>197</v>
      </c>
      <c r="E651" s="679" t="s">
        <v>1254</v>
      </c>
      <c r="F651" s="675" t="s">
        <v>1255</v>
      </c>
      <c r="G651" s="675">
        <v>39814</v>
      </c>
      <c r="H651" s="675" t="s">
        <v>1256</v>
      </c>
      <c r="I651" s="675" t="s">
        <v>2683</v>
      </c>
      <c r="J651" s="675">
        <v>38416</v>
      </c>
      <c r="K651" s="675" t="s">
        <v>1284</v>
      </c>
      <c r="L651" s="682" t="s">
        <v>1285</v>
      </c>
      <c r="M651" s="675">
        <v>42402</v>
      </c>
      <c r="N651" s="678" t="s">
        <v>46</v>
      </c>
      <c r="O651" s="678" t="s">
        <v>48</v>
      </c>
      <c r="P651" s="678" t="s">
        <v>1286</v>
      </c>
      <c r="Q651" s="679" t="s">
        <v>1287</v>
      </c>
      <c r="R651" s="678" t="s">
        <v>438</v>
      </c>
      <c r="S651" s="750">
        <v>17820</v>
      </c>
      <c r="T651" s="750">
        <f t="shared" si="16"/>
        <v>17820</v>
      </c>
      <c r="U651" s="750">
        <v>0</v>
      </c>
      <c r="V651" s="750">
        <v>0</v>
      </c>
      <c r="W651" s="750">
        <v>0</v>
      </c>
      <c r="X651" s="750">
        <v>0</v>
      </c>
      <c r="AA651" s="750">
        <v>0</v>
      </c>
      <c r="AB651" s="619"/>
      <c r="AC651" s="620"/>
      <c r="AD651" s="621"/>
      <c r="AE651" s="621"/>
      <c r="AF651" s="622"/>
      <c r="AG651" s="622"/>
      <c r="AH651" s="622"/>
      <c r="AI651" s="622"/>
      <c r="AJ651" s="622"/>
      <c r="AK651" s="622"/>
      <c r="AL651" s="622"/>
      <c r="AM651" s="622"/>
      <c r="AN651" s="623"/>
      <c r="AO651" s="624"/>
      <c r="AS651" s="625"/>
      <c r="AT651" s="625"/>
      <c r="AU651" s="625"/>
      <c r="AV651" s="625"/>
      <c r="AW651" s="625"/>
      <c r="AX651" s="625"/>
      <c r="AY651" s="625"/>
      <c r="AZ651" s="625"/>
      <c r="BA651" s="625"/>
      <c r="BB651" s="625"/>
      <c r="BC651" s="625"/>
      <c r="BD651" s="625"/>
      <c r="BE651" s="625"/>
      <c r="BF651" s="625"/>
      <c r="BG651" s="625"/>
      <c r="BH651" s="625"/>
      <c r="BI651" s="625"/>
      <c r="BJ651" s="625"/>
      <c r="BK651" s="625"/>
      <c r="BL651" s="625"/>
    </row>
    <row r="652" spans="1:64" s="618" customFormat="1" ht="92.4">
      <c r="A652" s="678" t="s">
        <v>531</v>
      </c>
      <c r="B652" s="674" t="s">
        <v>1195</v>
      </c>
      <c r="C652" s="661" t="s">
        <v>54</v>
      </c>
      <c r="D652" s="674" t="s">
        <v>197</v>
      </c>
      <c r="E652" s="679" t="s">
        <v>1280</v>
      </c>
      <c r="F652" s="675" t="s">
        <v>2689</v>
      </c>
      <c r="G652" s="675">
        <v>39234</v>
      </c>
      <c r="H652" s="675" t="s">
        <v>1281</v>
      </c>
      <c r="I652" s="675" t="s">
        <v>2690</v>
      </c>
      <c r="J652" s="675">
        <v>39442</v>
      </c>
      <c r="K652" s="675" t="s">
        <v>1288</v>
      </c>
      <c r="L652" s="682" t="s">
        <v>208</v>
      </c>
      <c r="M652" s="675">
        <v>41920</v>
      </c>
      <c r="N652" s="678" t="s">
        <v>46</v>
      </c>
      <c r="O652" s="678" t="s">
        <v>48</v>
      </c>
      <c r="P652" s="678" t="s">
        <v>1289</v>
      </c>
      <c r="Q652" s="679" t="s">
        <v>52</v>
      </c>
      <c r="R652" s="678" t="s">
        <v>35</v>
      </c>
      <c r="S652" s="750">
        <v>251960</v>
      </c>
      <c r="T652" s="750">
        <f t="shared" si="16"/>
        <v>251960</v>
      </c>
      <c r="U652" s="750">
        <v>0</v>
      </c>
      <c r="V652" s="750">
        <v>0</v>
      </c>
      <c r="W652" s="750">
        <v>0</v>
      </c>
      <c r="X652" s="750">
        <v>0</v>
      </c>
      <c r="AA652" s="750">
        <v>0</v>
      </c>
      <c r="AB652" s="619"/>
      <c r="AC652" s="620"/>
      <c r="AD652" s="621"/>
      <c r="AE652" s="621"/>
      <c r="AF652" s="622"/>
      <c r="AG652" s="622"/>
      <c r="AH652" s="622"/>
      <c r="AI652" s="622"/>
      <c r="AJ652" s="622"/>
      <c r="AK652" s="622"/>
      <c r="AL652" s="622"/>
      <c r="AM652" s="622"/>
      <c r="AN652" s="623"/>
      <c r="AO652" s="624"/>
      <c r="AS652" s="625"/>
      <c r="AT652" s="625"/>
      <c r="AU652" s="625"/>
      <c r="AV652" s="625"/>
      <c r="AW652" s="625"/>
      <c r="AX652" s="625"/>
      <c r="AY652" s="625"/>
      <c r="AZ652" s="625"/>
      <c r="BA652" s="625"/>
      <c r="BB652" s="625"/>
      <c r="BC652" s="625"/>
      <c r="BD652" s="625"/>
      <c r="BE652" s="625"/>
      <c r="BF652" s="625"/>
      <c r="BG652" s="625"/>
      <c r="BH652" s="625"/>
      <c r="BI652" s="625"/>
      <c r="BJ652" s="625"/>
      <c r="BK652" s="625"/>
      <c r="BL652" s="625"/>
    </row>
    <row r="653" spans="1:64" s="618" customFormat="1" ht="92.4">
      <c r="A653" s="678" t="s">
        <v>531</v>
      </c>
      <c r="B653" s="674" t="s">
        <v>1195</v>
      </c>
      <c r="C653" s="661" t="s">
        <v>54</v>
      </c>
      <c r="D653" s="674" t="s">
        <v>197</v>
      </c>
      <c r="E653" s="679" t="s">
        <v>1280</v>
      </c>
      <c r="F653" s="675" t="s">
        <v>2689</v>
      </c>
      <c r="G653" s="675">
        <v>39234</v>
      </c>
      <c r="H653" s="675" t="s">
        <v>1281</v>
      </c>
      <c r="I653" s="675" t="s">
        <v>2690</v>
      </c>
      <c r="J653" s="675">
        <v>39442</v>
      </c>
      <c r="K653" s="675" t="s">
        <v>1290</v>
      </c>
      <c r="L653" s="682" t="s">
        <v>208</v>
      </c>
      <c r="M653" s="675">
        <v>41920</v>
      </c>
      <c r="N653" s="678" t="s">
        <v>46</v>
      </c>
      <c r="O653" s="678" t="s">
        <v>48</v>
      </c>
      <c r="P653" s="678" t="s">
        <v>1289</v>
      </c>
      <c r="Q653" s="679" t="s">
        <v>52</v>
      </c>
      <c r="R653" s="678" t="s">
        <v>36</v>
      </c>
      <c r="S653" s="750">
        <v>76091.92</v>
      </c>
      <c r="T653" s="750">
        <f t="shared" si="16"/>
        <v>76091.92</v>
      </c>
      <c r="U653" s="750">
        <v>0</v>
      </c>
      <c r="V653" s="750">
        <v>0</v>
      </c>
      <c r="W653" s="750">
        <v>0</v>
      </c>
      <c r="X653" s="750">
        <v>0</v>
      </c>
      <c r="AA653" s="750">
        <v>0</v>
      </c>
      <c r="AB653" s="619"/>
      <c r="AC653" s="620"/>
      <c r="AD653" s="621"/>
      <c r="AE653" s="621"/>
      <c r="AF653" s="622"/>
      <c r="AG653" s="622"/>
      <c r="AH653" s="622"/>
      <c r="AI653" s="622"/>
      <c r="AJ653" s="622"/>
      <c r="AK653" s="622"/>
      <c r="AL653" s="622"/>
      <c r="AM653" s="622"/>
      <c r="AN653" s="623"/>
      <c r="AO653" s="624"/>
      <c r="AS653" s="625"/>
      <c r="AT653" s="625"/>
      <c r="AU653" s="625"/>
      <c r="AV653" s="625"/>
      <c r="AW653" s="625"/>
      <c r="AX653" s="625"/>
      <c r="AY653" s="625"/>
      <c r="AZ653" s="625"/>
      <c r="BA653" s="625"/>
      <c r="BB653" s="625"/>
      <c r="BC653" s="625"/>
      <c r="BD653" s="625"/>
      <c r="BE653" s="625"/>
      <c r="BF653" s="625"/>
      <c r="BG653" s="625"/>
      <c r="BH653" s="625"/>
      <c r="BI653" s="625"/>
      <c r="BJ653" s="625"/>
      <c r="BK653" s="625"/>
      <c r="BL653" s="625"/>
    </row>
    <row r="654" spans="1:64" s="618" customFormat="1" ht="13.2">
      <c r="A654" s="678"/>
      <c r="B654" s="660"/>
      <c r="C654" s="661"/>
      <c r="D654" s="660"/>
      <c r="E654" s="678"/>
      <c r="F654" s="663"/>
      <c r="G654" s="662"/>
      <c r="H654" s="663"/>
      <c r="I654" s="663"/>
      <c r="J654" s="663"/>
      <c r="K654" s="663"/>
      <c r="L654" s="854"/>
      <c r="M654" s="663"/>
      <c r="N654" s="663"/>
      <c r="O654" s="663"/>
      <c r="P654" s="663"/>
      <c r="Q654" s="660"/>
      <c r="R654" s="660"/>
      <c r="S654" s="750">
        <f t="shared" ref="S654:X654" si="17">SUM(S615:S653)</f>
        <v>193351571.89000002</v>
      </c>
      <c r="T654" s="750">
        <f t="shared" si="17"/>
        <v>193351571.89000002</v>
      </c>
      <c r="U654" s="750">
        <f t="shared" si="17"/>
        <v>204535832.72000003</v>
      </c>
      <c r="V654" s="750">
        <f t="shared" si="17"/>
        <v>189408940</v>
      </c>
      <c r="W654" s="750">
        <f t="shared" si="17"/>
        <v>186094760</v>
      </c>
      <c r="X654" s="750">
        <f t="shared" si="17"/>
        <v>186094760</v>
      </c>
      <c r="AA654" s="750">
        <f t="shared" ref="AA654" si="18">SUM(AA615:AA653)</f>
        <v>204535832.72000003</v>
      </c>
      <c r="AB654" s="619"/>
      <c r="AC654" s="620"/>
      <c r="AD654" s="621"/>
      <c r="AE654" s="621"/>
      <c r="AF654" s="622"/>
      <c r="AG654" s="622"/>
      <c r="AH654" s="622"/>
      <c r="AI654" s="622"/>
      <c r="AJ654" s="622"/>
      <c r="AK654" s="622"/>
      <c r="AL654" s="622"/>
      <c r="AM654" s="622"/>
      <c r="AN654" s="623"/>
      <c r="AO654" s="624"/>
      <c r="AS654" s="625"/>
      <c r="AT654" s="625"/>
      <c r="AU654" s="625"/>
      <c r="AV654" s="625"/>
      <c r="AW654" s="625"/>
      <c r="AX654" s="625"/>
      <c r="AY654" s="625"/>
      <c r="AZ654" s="625"/>
      <c r="BA654" s="625"/>
      <c r="BB654" s="625"/>
      <c r="BC654" s="625"/>
      <c r="BD654" s="625"/>
      <c r="BE654" s="625"/>
      <c r="BF654" s="625"/>
      <c r="BG654" s="625"/>
      <c r="BH654" s="625"/>
      <c r="BI654" s="625"/>
      <c r="BJ654" s="625"/>
      <c r="BK654" s="625"/>
      <c r="BL654" s="625"/>
    </row>
    <row r="655" spans="1:64">
      <c r="A655" s="850" t="s">
        <v>2728</v>
      </c>
      <c r="B655" s="654"/>
      <c r="C655" s="859"/>
      <c r="D655" s="860"/>
      <c r="E655" s="853"/>
      <c r="F655" s="654"/>
      <c r="G655" s="656"/>
      <c r="H655" s="853"/>
      <c r="I655" s="654"/>
      <c r="J655" s="656"/>
      <c r="K655" s="707"/>
      <c r="L655" s="654"/>
      <c r="M655" s="656"/>
      <c r="N655" s="861"/>
      <c r="O655" s="861"/>
      <c r="P655" s="861"/>
      <c r="Q655" s="862"/>
      <c r="R655" s="861"/>
      <c r="S655" s="863"/>
      <c r="T655" s="863"/>
      <c r="U655" s="863"/>
      <c r="V655" s="863"/>
      <c r="W655" s="863"/>
      <c r="X655" s="863"/>
      <c r="AA655" s="863"/>
    </row>
    <row r="656" spans="1:64" s="516" customFormat="1" ht="52.8">
      <c r="A656" s="986">
        <v>617</v>
      </c>
      <c r="B656" s="674" t="s">
        <v>2691</v>
      </c>
      <c r="C656" s="661" t="s">
        <v>306</v>
      </c>
      <c r="D656" s="674" t="s">
        <v>307</v>
      </c>
      <c r="E656" s="985" t="s">
        <v>1292</v>
      </c>
      <c r="F656" s="675" t="s">
        <v>1293</v>
      </c>
      <c r="G656" s="675">
        <v>39814</v>
      </c>
      <c r="H656" s="675" t="s">
        <v>1294</v>
      </c>
      <c r="I656" s="675" t="s">
        <v>477</v>
      </c>
      <c r="J656" s="675">
        <v>38416</v>
      </c>
      <c r="K656" s="675" t="s">
        <v>1295</v>
      </c>
      <c r="L656" s="682" t="s">
        <v>217</v>
      </c>
      <c r="M656" s="675">
        <v>41794</v>
      </c>
      <c r="N656" s="986" t="s">
        <v>46</v>
      </c>
      <c r="O656" s="986" t="s">
        <v>48</v>
      </c>
      <c r="P656" s="986" t="s">
        <v>1296</v>
      </c>
      <c r="Q656" s="985" t="s">
        <v>1297</v>
      </c>
      <c r="R656" s="986" t="s">
        <v>39</v>
      </c>
      <c r="S656" s="750">
        <v>350000</v>
      </c>
      <c r="T656" s="750">
        <v>350000</v>
      </c>
      <c r="U656" s="750">
        <v>350000</v>
      </c>
      <c r="V656" s="750">
        <v>350000</v>
      </c>
      <c r="W656" s="750">
        <v>350000</v>
      </c>
      <c r="X656" s="750">
        <f>W656</f>
        <v>350000</v>
      </c>
      <c r="AA656" s="750">
        <v>350000</v>
      </c>
    </row>
    <row r="657" spans="1:27" s="516" customFormat="1" ht="52.8">
      <c r="A657" s="363">
        <v>617</v>
      </c>
      <c r="B657" s="324" t="s">
        <v>2691</v>
      </c>
      <c r="C657" s="1046" t="s">
        <v>1298</v>
      </c>
      <c r="D657" s="291" t="s">
        <v>307</v>
      </c>
      <c r="E657" s="1036" t="s">
        <v>1299</v>
      </c>
      <c r="F657" s="1038" t="s">
        <v>1293</v>
      </c>
      <c r="G657" s="47">
        <v>39814</v>
      </c>
      <c r="H657" s="1038" t="s">
        <v>1294</v>
      </c>
      <c r="I657" s="1038" t="s">
        <v>477</v>
      </c>
      <c r="J657" s="327">
        <v>38416</v>
      </c>
      <c r="K657" s="1038" t="s">
        <v>1295</v>
      </c>
      <c r="L657" s="1038" t="s">
        <v>217</v>
      </c>
      <c r="M657" s="1038">
        <v>41794</v>
      </c>
      <c r="N657" s="328" t="s">
        <v>46</v>
      </c>
      <c r="O657" s="328" t="s">
        <v>48</v>
      </c>
      <c r="P657" s="328" t="s">
        <v>1300</v>
      </c>
      <c r="Q657" s="1036" t="s">
        <v>2692</v>
      </c>
      <c r="R657" s="328" t="s">
        <v>39</v>
      </c>
      <c r="S657" s="1047"/>
      <c r="T657" s="1047"/>
      <c r="U657" s="1048">
        <v>33397.629999999997</v>
      </c>
      <c r="V657" s="1048">
        <v>40200</v>
      </c>
      <c r="W657" s="1048">
        <v>40200</v>
      </c>
      <c r="X657" s="1048">
        <f>W657</f>
        <v>40200</v>
      </c>
      <c r="AA657" s="1048">
        <v>33397.629999999997</v>
      </c>
    </row>
    <row r="658" spans="1:27" s="516" customFormat="1" ht="132">
      <c r="A658" s="986">
        <v>617</v>
      </c>
      <c r="B658" s="674" t="s">
        <v>2691</v>
      </c>
      <c r="C658" s="661" t="s">
        <v>1302</v>
      </c>
      <c r="D658" s="674" t="s">
        <v>307</v>
      </c>
      <c r="E658" s="985" t="s">
        <v>1292</v>
      </c>
      <c r="F658" s="675" t="s">
        <v>1293</v>
      </c>
      <c r="G658" s="675">
        <v>39814</v>
      </c>
      <c r="H658" s="675" t="s">
        <v>1303</v>
      </c>
      <c r="I658" s="675" t="s">
        <v>477</v>
      </c>
      <c r="J658" s="675">
        <v>38416</v>
      </c>
      <c r="K658" s="675" t="s">
        <v>1295</v>
      </c>
      <c r="L658" s="682" t="s">
        <v>217</v>
      </c>
      <c r="M658" s="675">
        <v>41794</v>
      </c>
      <c r="N658" s="986" t="s">
        <v>46</v>
      </c>
      <c r="O658" s="986" t="s">
        <v>48</v>
      </c>
      <c r="P658" s="986" t="s">
        <v>1304</v>
      </c>
      <c r="Q658" s="662" t="s">
        <v>347</v>
      </c>
      <c r="R658" s="986" t="s">
        <v>39</v>
      </c>
      <c r="S658" s="750">
        <v>27185.18</v>
      </c>
      <c r="T658" s="750">
        <v>27185.18</v>
      </c>
      <c r="U658" s="750"/>
      <c r="V658" s="750"/>
      <c r="W658" s="750"/>
      <c r="X658" s="750"/>
      <c r="AA658" s="750"/>
    </row>
    <row r="659" spans="1:27" s="516" customFormat="1" ht="52.8">
      <c r="A659" s="986">
        <v>617</v>
      </c>
      <c r="B659" s="674" t="s">
        <v>2691</v>
      </c>
      <c r="C659" s="661" t="s">
        <v>1302</v>
      </c>
      <c r="D659" s="674" t="s">
        <v>307</v>
      </c>
      <c r="E659" s="985" t="s">
        <v>1292</v>
      </c>
      <c r="F659" s="675" t="s">
        <v>1293</v>
      </c>
      <c r="G659" s="675">
        <v>39814</v>
      </c>
      <c r="H659" s="675" t="s">
        <v>1303</v>
      </c>
      <c r="I659" s="675" t="s">
        <v>477</v>
      </c>
      <c r="J659" s="675">
        <v>38416</v>
      </c>
      <c r="K659" s="675" t="s">
        <v>1295</v>
      </c>
      <c r="L659" s="682" t="s">
        <v>2693</v>
      </c>
      <c r="M659" s="675">
        <v>41794</v>
      </c>
      <c r="N659" s="986" t="s">
        <v>46</v>
      </c>
      <c r="O659" s="986" t="s">
        <v>48</v>
      </c>
      <c r="P659" s="986" t="s">
        <v>1306</v>
      </c>
      <c r="Q659" s="985" t="s">
        <v>1307</v>
      </c>
      <c r="R659" s="986" t="s">
        <v>39</v>
      </c>
      <c r="S659" s="750">
        <v>678365</v>
      </c>
      <c r="T659" s="750">
        <v>678365</v>
      </c>
      <c r="U659" s="750"/>
      <c r="V659" s="750"/>
      <c r="W659" s="750"/>
      <c r="X659" s="750"/>
      <c r="AA659" s="750"/>
    </row>
    <row r="660" spans="1:27" s="516" customFormat="1" ht="52.8">
      <c r="A660" s="986">
        <v>617</v>
      </c>
      <c r="B660" s="674" t="s">
        <v>1291</v>
      </c>
      <c r="C660" s="661" t="s">
        <v>1302</v>
      </c>
      <c r="D660" s="674" t="s">
        <v>307</v>
      </c>
      <c r="E660" s="985" t="s">
        <v>1292</v>
      </c>
      <c r="F660" s="675" t="s">
        <v>1293</v>
      </c>
      <c r="G660" s="675">
        <v>39814</v>
      </c>
      <c r="H660" s="675" t="s">
        <v>1303</v>
      </c>
      <c r="I660" s="675" t="s">
        <v>477</v>
      </c>
      <c r="J660" s="675">
        <v>38416</v>
      </c>
      <c r="K660" s="675" t="s">
        <v>1295</v>
      </c>
      <c r="L660" s="682" t="s">
        <v>217</v>
      </c>
      <c r="M660" s="675">
        <v>41794</v>
      </c>
      <c r="N660" s="986" t="s">
        <v>46</v>
      </c>
      <c r="O660" s="986" t="s">
        <v>48</v>
      </c>
      <c r="P660" s="986" t="s">
        <v>3379</v>
      </c>
      <c r="Q660" s="985" t="s">
        <v>3380</v>
      </c>
      <c r="R660" s="986" t="s">
        <v>39</v>
      </c>
      <c r="S660" s="750"/>
      <c r="T660" s="750"/>
      <c r="U660" s="750"/>
      <c r="V660" s="750">
        <v>1355000</v>
      </c>
      <c r="W660" s="750"/>
      <c r="X660" s="750"/>
      <c r="AA660" s="750"/>
    </row>
    <row r="661" spans="1:27" s="516" customFormat="1" ht="52.8">
      <c r="A661" s="986">
        <v>617</v>
      </c>
      <c r="B661" s="674" t="s">
        <v>2691</v>
      </c>
      <c r="C661" s="661" t="s">
        <v>306</v>
      </c>
      <c r="D661" s="674" t="s">
        <v>307</v>
      </c>
      <c r="E661" s="985" t="s">
        <v>1292</v>
      </c>
      <c r="F661" s="675" t="s">
        <v>1293</v>
      </c>
      <c r="G661" s="675">
        <v>39814</v>
      </c>
      <c r="H661" s="675" t="s">
        <v>1303</v>
      </c>
      <c r="I661" s="675" t="s">
        <v>477</v>
      </c>
      <c r="J661" s="675">
        <v>38416</v>
      </c>
      <c r="K661" s="675" t="s">
        <v>1295</v>
      </c>
      <c r="L661" s="682" t="s">
        <v>217</v>
      </c>
      <c r="M661" s="675">
        <v>41794</v>
      </c>
      <c r="N661" s="986" t="s">
        <v>252</v>
      </c>
      <c r="O661" s="986" t="s">
        <v>46</v>
      </c>
      <c r="P661" s="986" t="s">
        <v>1308</v>
      </c>
      <c r="Q661" s="985" t="s">
        <v>1309</v>
      </c>
      <c r="R661" s="986" t="s">
        <v>1310</v>
      </c>
      <c r="S661" s="750">
        <v>462000</v>
      </c>
      <c r="T661" s="750">
        <v>462000</v>
      </c>
      <c r="U661" s="750">
        <v>373143.7</v>
      </c>
      <c r="V661" s="750">
        <v>443000</v>
      </c>
      <c r="W661" s="750">
        <v>439000</v>
      </c>
      <c r="X661" s="750">
        <v>427000</v>
      </c>
      <c r="AA661" s="750">
        <v>373143.7</v>
      </c>
    </row>
    <row r="662" spans="1:27" s="516" customFormat="1" ht="52.8">
      <c r="A662" s="363">
        <v>617</v>
      </c>
      <c r="B662" s="324" t="s">
        <v>2691</v>
      </c>
      <c r="C662" s="1046" t="s">
        <v>306</v>
      </c>
      <c r="D662" s="291" t="s">
        <v>307</v>
      </c>
      <c r="E662" s="1036" t="s">
        <v>1292</v>
      </c>
      <c r="F662" s="1038" t="s">
        <v>1293</v>
      </c>
      <c r="G662" s="47">
        <v>39814</v>
      </c>
      <c r="H662" s="1038" t="s">
        <v>1303</v>
      </c>
      <c r="I662" s="1038" t="s">
        <v>477</v>
      </c>
      <c r="J662" s="327">
        <v>38416</v>
      </c>
      <c r="K662" s="1038" t="s">
        <v>1295</v>
      </c>
      <c r="L662" s="1038" t="s">
        <v>217</v>
      </c>
      <c r="M662" s="1038">
        <v>41794</v>
      </c>
      <c r="N662" s="328" t="s">
        <v>252</v>
      </c>
      <c r="O662" s="328" t="s">
        <v>46</v>
      </c>
      <c r="P662" s="328" t="s">
        <v>1308</v>
      </c>
      <c r="Q662" s="1036" t="s">
        <v>1309</v>
      </c>
      <c r="R662" s="328" t="s">
        <v>39</v>
      </c>
      <c r="S662" s="1047">
        <v>654000</v>
      </c>
      <c r="T662" s="1047">
        <v>654000</v>
      </c>
      <c r="U662" s="1048">
        <v>606373.71</v>
      </c>
      <c r="V662" s="1048">
        <v>1100000</v>
      </c>
      <c r="W662" s="1048">
        <v>1100000</v>
      </c>
      <c r="X662" s="1048">
        <f>W662</f>
        <v>1100000</v>
      </c>
      <c r="AA662" s="1048">
        <v>606373.71</v>
      </c>
    </row>
    <row r="663" spans="1:27" s="516" customFormat="1" ht="52.8">
      <c r="A663" s="986">
        <v>617</v>
      </c>
      <c r="B663" s="674" t="s">
        <v>2691</v>
      </c>
      <c r="C663" s="661" t="s">
        <v>306</v>
      </c>
      <c r="D663" s="674" t="s">
        <v>307</v>
      </c>
      <c r="E663" s="985" t="s">
        <v>1292</v>
      </c>
      <c r="F663" s="675" t="s">
        <v>1293</v>
      </c>
      <c r="G663" s="675">
        <v>39814</v>
      </c>
      <c r="H663" s="675" t="s">
        <v>1303</v>
      </c>
      <c r="I663" s="675" t="s">
        <v>477</v>
      </c>
      <c r="J663" s="675">
        <v>38416</v>
      </c>
      <c r="K663" s="675" t="s">
        <v>1295</v>
      </c>
      <c r="L663" s="682" t="s">
        <v>217</v>
      </c>
      <c r="M663" s="675">
        <v>41794</v>
      </c>
      <c r="N663" s="986" t="s">
        <v>252</v>
      </c>
      <c r="O663" s="986" t="s">
        <v>46</v>
      </c>
      <c r="P663" s="986" t="s">
        <v>2694</v>
      </c>
      <c r="Q663" s="985" t="s">
        <v>1309</v>
      </c>
      <c r="R663" s="986" t="s">
        <v>1310</v>
      </c>
      <c r="S663" s="750"/>
      <c r="T663" s="750">
        <v>0</v>
      </c>
      <c r="U663" s="750">
        <v>12297.03</v>
      </c>
      <c r="V663" s="750"/>
      <c r="W663" s="750"/>
      <c r="X663" s="750"/>
      <c r="AA663" s="750">
        <v>12297.03</v>
      </c>
    </row>
    <row r="664" spans="1:27" s="516" customFormat="1" ht="52.8">
      <c r="A664" s="986">
        <v>617</v>
      </c>
      <c r="B664" s="674" t="s">
        <v>2691</v>
      </c>
      <c r="C664" s="661" t="s">
        <v>306</v>
      </c>
      <c r="D664" s="674" t="s">
        <v>307</v>
      </c>
      <c r="E664" s="985" t="s">
        <v>1292</v>
      </c>
      <c r="F664" s="675" t="s">
        <v>1293</v>
      </c>
      <c r="G664" s="675">
        <v>39814</v>
      </c>
      <c r="H664" s="675" t="s">
        <v>1303</v>
      </c>
      <c r="I664" s="675" t="s">
        <v>477</v>
      </c>
      <c r="J664" s="675">
        <v>38416</v>
      </c>
      <c r="K664" s="675" t="s">
        <v>1295</v>
      </c>
      <c r="L664" s="682" t="s">
        <v>217</v>
      </c>
      <c r="M664" s="675">
        <v>41794</v>
      </c>
      <c r="N664" s="986" t="s">
        <v>252</v>
      </c>
      <c r="O664" s="986" t="s">
        <v>46</v>
      </c>
      <c r="P664" s="986" t="s">
        <v>1311</v>
      </c>
      <c r="Q664" s="985" t="s">
        <v>1312</v>
      </c>
      <c r="R664" s="986" t="s">
        <v>39</v>
      </c>
      <c r="S664" s="750">
        <v>1870000</v>
      </c>
      <c r="T664" s="750">
        <v>1870000</v>
      </c>
      <c r="U664" s="750"/>
      <c r="V664" s="750"/>
      <c r="W664" s="750"/>
      <c r="X664" s="750"/>
      <c r="AA664" s="750"/>
    </row>
    <row r="665" spans="1:27" s="516" customFormat="1" ht="171.6">
      <c r="A665" s="986">
        <v>617</v>
      </c>
      <c r="B665" s="674" t="s">
        <v>2691</v>
      </c>
      <c r="C665" s="661" t="s">
        <v>1313</v>
      </c>
      <c r="D665" s="674" t="s">
        <v>1314</v>
      </c>
      <c r="E665" s="985" t="s">
        <v>1292</v>
      </c>
      <c r="F665" s="675" t="s">
        <v>1315</v>
      </c>
      <c r="G665" s="675">
        <v>39814</v>
      </c>
      <c r="H665" s="675" t="s">
        <v>1303</v>
      </c>
      <c r="I665" s="675" t="s">
        <v>477</v>
      </c>
      <c r="J665" s="675">
        <v>38416</v>
      </c>
      <c r="K665" s="675" t="s">
        <v>3388</v>
      </c>
      <c r="L665" s="682" t="s">
        <v>3389</v>
      </c>
      <c r="M665" s="675" t="s">
        <v>3390</v>
      </c>
      <c r="N665" s="986" t="s">
        <v>119</v>
      </c>
      <c r="O665" s="986" t="s">
        <v>548</v>
      </c>
      <c r="P665" s="986" t="s">
        <v>1318</v>
      </c>
      <c r="Q665" s="985" t="s">
        <v>2697</v>
      </c>
      <c r="R665" s="986" t="s">
        <v>39</v>
      </c>
      <c r="S665" s="750">
        <v>46167250</v>
      </c>
      <c r="T665" s="750">
        <v>46167250</v>
      </c>
      <c r="U665" s="750"/>
      <c r="V665" s="750"/>
      <c r="W665" s="750"/>
      <c r="X665" s="750"/>
      <c r="AA665" s="750"/>
    </row>
    <row r="666" spans="1:27" s="516" customFormat="1" ht="26.4">
      <c r="A666" s="1437">
        <v>617</v>
      </c>
      <c r="B666" s="1440" t="s">
        <v>2691</v>
      </c>
      <c r="C666" s="1443" t="s">
        <v>1313</v>
      </c>
      <c r="D666" s="1440" t="s">
        <v>2700</v>
      </c>
      <c r="E666" s="1446" t="s">
        <v>1292</v>
      </c>
      <c r="F666" s="1448" t="s">
        <v>1315</v>
      </c>
      <c r="G666" s="1448">
        <v>39814</v>
      </c>
      <c r="H666" s="1448" t="s">
        <v>1303</v>
      </c>
      <c r="I666" s="1448" t="s">
        <v>477</v>
      </c>
      <c r="J666" s="1448">
        <v>38416</v>
      </c>
      <c r="K666" s="675" t="s">
        <v>2695</v>
      </c>
      <c r="L666" s="682" t="s">
        <v>2696</v>
      </c>
      <c r="M666" s="675">
        <v>40909</v>
      </c>
      <c r="N666" s="1437" t="s">
        <v>119</v>
      </c>
      <c r="O666" s="1437" t="s">
        <v>548</v>
      </c>
      <c r="P666" s="1437" t="s">
        <v>1322</v>
      </c>
      <c r="Q666" s="1456" t="s">
        <v>1416</v>
      </c>
      <c r="R666" s="1437" t="s">
        <v>39</v>
      </c>
      <c r="S666" s="750"/>
      <c r="T666" s="750"/>
      <c r="U666" s="750">
        <v>19489960</v>
      </c>
      <c r="V666" s="750">
        <v>64125140</v>
      </c>
      <c r="W666" s="750">
        <v>70837650</v>
      </c>
      <c r="X666" s="750">
        <v>78221410</v>
      </c>
      <c r="AA666" s="750">
        <v>19489960</v>
      </c>
    </row>
    <row r="667" spans="1:27" s="516" customFormat="1" ht="52.8">
      <c r="A667" s="1439"/>
      <c r="B667" s="1442"/>
      <c r="C667" s="1445"/>
      <c r="D667" s="1442"/>
      <c r="E667" s="1447"/>
      <c r="F667" s="1449"/>
      <c r="G667" s="1449"/>
      <c r="H667" s="1449"/>
      <c r="I667" s="1449"/>
      <c r="J667" s="1449"/>
      <c r="K667" s="675" t="s">
        <v>2698</v>
      </c>
      <c r="L667" s="682" t="s">
        <v>2699</v>
      </c>
      <c r="M667" s="675">
        <v>42600</v>
      </c>
      <c r="N667" s="1439"/>
      <c r="O667" s="1439"/>
      <c r="P667" s="1439"/>
      <c r="Q667" s="1458"/>
      <c r="R667" s="1439"/>
      <c r="S667" s="750"/>
      <c r="T667" s="750"/>
      <c r="U667" s="750"/>
      <c r="V667" s="750"/>
      <c r="W667" s="750"/>
      <c r="X667" s="750"/>
      <c r="AA667" s="750"/>
    </row>
    <row r="668" spans="1:27" s="516" customFormat="1" ht="171.6">
      <c r="A668" s="363">
        <v>617</v>
      </c>
      <c r="B668" s="324" t="s">
        <v>2691</v>
      </c>
      <c r="C668" s="1046" t="s">
        <v>1313</v>
      </c>
      <c r="D668" s="291" t="s">
        <v>1314</v>
      </c>
      <c r="E668" s="1039" t="s">
        <v>1292</v>
      </c>
      <c r="F668" s="1040" t="s">
        <v>1315</v>
      </c>
      <c r="G668" s="49">
        <v>39814</v>
      </c>
      <c r="H668" s="1040" t="s">
        <v>3114</v>
      </c>
      <c r="I668" s="1040" t="s">
        <v>1352</v>
      </c>
      <c r="J668" s="327">
        <v>35655</v>
      </c>
      <c r="K668" s="1040" t="s">
        <v>2695</v>
      </c>
      <c r="L668" s="1040" t="s">
        <v>1004</v>
      </c>
      <c r="M668" s="327">
        <v>40909</v>
      </c>
      <c r="N668" s="328" t="s">
        <v>119</v>
      </c>
      <c r="O668" s="328" t="s">
        <v>548</v>
      </c>
      <c r="P668" s="328" t="s">
        <v>3115</v>
      </c>
      <c r="Q668" s="1039" t="s">
        <v>1763</v>
      </c>
      <c r="R668" s="328" t="s">
        <v>39</v>
      </c>
      <c r="S668" s="1047"/>
      <c r="T668" s="1047"/>
      <c r="U668" s="1048">
        <f>6362132.24+127150+2000000</f>
        <v>8489282.2400000002</v>
      </c>
      <c r="V668" s="1060"/>
      <c r="W668" s="1060"/>
      <c r="X668" s="1060"/>
      <c r="AA668" s="1048">
        <f>6362132.24+127150+2000000</f>
        <v>8489282.2400000002</v>
      </c>
    </row>
    <row r="669" spans="1:27" s="516" customFormat="1" ht="171.6">
      <c r="A669" s="986">
        <v>617</v>
      </c>
      <c r="B669" s="674" t="s">
        <v>2691</v>
      </c>
      <c r="C669" s="661" t="s">
        <v>1313</v>
      </c>
      <c r="D669" s="674" t="s">
        <v>1314</v>
      </c>
      <c r="E669" s="985" t="s">
        <v>1292</v>
      </c>
      <c r="F669" s="675" t="s">
        <v>1315</v>
      </c>
      <c r="G669" s="675">
        <v>39814</v>
      </c>
      <c r="H669" s="675" t="s">
        <v>3114</v>
      </c>
      <c r="I669" s="675" t="s">
        <v>1352</v>
      </c>
      <c r="J669" s="675">
        <v>35655</v>
      </c>
      <c r="K669" s="675" t="s">
        <v>2695</v>
      </c>
      <c r="L669" s="682" t="s">
        <v>1004</v>
      </c>
      <c r="M669" s="675">
        <v>40909</v>
      </c>
      <c r="N669" s="986" t="s">
        <v>119</v>
      </c>
      <c r="O669" s="986" t="s">
        <v>548</v>
      </c>
      <c r="P669" s="986" t="s">
        <v>1323</v>
      </c>
      <c r="Q669" s="985" t="s">
        <v>1467</v>
      </c>
      <c r="R669" s="986" t="s">
        <v>39</v>
      </c>
      <c r="S669" s="750">
        <v>11812000</v>
      </c>
      <c r="T669" s="750">
        <v>11812000</v>
      </c>
      <c r="U669" s="750">
        <v>37339290</v>
      </c>
      <c r="V669" s="750"/>
      <c r="W669" s="750"/>
      <c r="X669" s="750"/>
      <c r="AA669" s="750">
        <v>37339290</v>
      </c>
    </row>
    <row r="670" spans="1:27" s="516" customFormat="1" ht="171.6">
      <c r="A670" s="363">
        <v>617</v>
      </c>
      <c r="B670" s="324" t="s">
        <v>2691</v>
      </c>
      <c r="C670" s="1046" t="s">
        <v>1313</v>
      </c>
      <c r="D670" s="291" t="s">
        <v>1314</v>
      </c>
      <c r="E670" s="1039" t="s">
        <v>1292</v>
      </c>
      <c r="F670" s="1040" t="s">
        <v>1315</v>
      </c>
      <c r="G670" s="49">
        <v>39814</v>
      </c>
      <c r="H670" s="1040" t="s">
        <v>1303</v>
      </c>
      <c r="I670" s="1040" t="s">
        <v>477</v>
      </c>
      <c r="J670" s="327">
        <v>38416</v>
      </c>
      <c r="K670" s="1040" t="s">
        <v>1339</v>
      </c>
      <c r="L670" s="1040" t="s">
        <v>1340</v>
      </c>
      <c r="M670" s="1040">
        <v>42600</v>
      </c>
      <c r="N670" s="328" t="s">
        <v>119</v>
      </c>
      <c r="O670" s="328" t="s">
        <v>548</v>
      </c>
      <c r="P670" s="328" t="s">
        <v>1341</v>
      </c>
      <c r="Q670" s="1039" t="s">
        <v>1342</v>
      </c>
      <c r="R670" s="328" t="s">
        <v>39</v>
      </c>
      <c r="S670" s="1047">
        <v>8546724.4199999999</v>
      </c>
      <c r="T670" s="1047">
        <v>8546724.4199999999</v>
      </c>
      <c r="U670" s="1048">
        <v>1561956.76</v>
      </c>
      <c r="V670" s="1060">
        <v>7139760</v>
      </c>
      <c r="W670" s="1060">
        <v>7139760</v>
      </c>
      <c r="X670" s="1048">
        <f>W670</f>
        <v>7139760</v>
      </c>
      <c r="AA670" s="1048">
        <v>1561956.76</v>
      </c>
    </row>
    <row r="671" spans="1:27" s="516" customFormat="1" ht="171.6">
      <c r="A671" s="363">
        <v>617</v>
      </c>
      <c r="B671" s="324" t="s">
        <v>2691</v>
      </c>
      <c r="C671" s="1046" t="s">
        <v>1313</v>
      </c>
      <c r="D671" s="291" t="s">
        <v>1314</v>
      </c>
      <c r="E671" s="1039" t="s">
        <v>1292</v>
      </c>
      <c r="F671" s="1040" t="s">
        <v>1315</v>
      </c>
      <c r="G671" s="49">
        <v>39814</v>
      </c>
      <c r="H671" s="1040" t="s">
        <v>1303</v>
      </c>
      <c r="I671" s="1040" t="s">
        <v>477</v>
      </c>
      <c r="J671" s="327">
        <v>38416</v>
      </c>
      <c r="K671" s="1040" t="s">
        <v>1343</v>
      </c>
      <c r="L671" s="1040" t="s">
        <v>1340</v>
      </c>
      <c r="M671" s="1040">
        <v>42600</v>
      </c>
      <c r="N671" s="328" t="s">
        <v>119</v>
      </c>
      <c r="O671" s="328" t="s">
        <v>548</v>
      </c>
      <c r="P671" s="328" t="s">
        <v>1341</v>
      </c>
      <c r="Q671" s="1039" t="s">
        <v>1342</v>
      </c>
      <c r="R671" s="328" t="s">
        <v>39</v>
      </c>
      <c r="S671" s="1047">
        <v>3582000</v>
      </c>
      <c r="T671" s="1047">
        <v>3582000</v>
      </c>
      <c r="U671" s="1048">
        <v>3582000</v>
      </c>
      <c r="V671" s="1060">
        <v>3240000</v>
      </c>
      <c r="W671" s="1060">
        <v>3240000</v>
      </c>
      <c r="X671" s="1048">
        <f>W671</f>
        <v>3240000</v>
      </c>
      <c r="AA671" s="1048">
        <v>3582000</v>
      </c>
    </row>
    <row r="672" spans="1:27" s="516" customFormat="1" ht="52.8">
      <c r="A672" s="986">
        <v>617</v>
      </c>
      <c r="B672" s="674" t="s">
        <v>2691</v>
      </c>
      <c r="C672" s="661" t="s">
        <v>799</v>
      </c>
      <c r="D672" s="674" t="s">
        <v>2701</v>
      </c>
      <c r="E672" s="985" t="s">
        <v>1292</v>
      </c>
      <c r="F672" s="675" t="s">
        <v>1325</v>
      </c>
      <c r="G672" s="675">
        <v>39814</v>
      </c>
      <c r="H672" s="675" t="s">
        <v>1303</v>
      </c>
      <c r="I672" s="675" t="s">
        <v>477</v>
      </c>
      <c r="J672" s="675">
        <v>38416</v>
      </c>
      <c r="K672" s="675" t="s">
        <v>1326</v>
      </c>
      <c r="L672" s="682" t="s">
        <v>1327</v>
      </c>
      <c r="M672" s="675">
        <v>42139</v>
      </c>
      <c r="N672" s="986" t="s">
        <v>127</v>
      </c>
      <c r="O672" s="986" t="s">
        <v>46</v>
      </c>
      <c r="P672" s="986" t="s">
        <v>521</v>
      </c>
      <c r="Q672" s="985" t="s">
        <v>129</v>
      </c>
      <c r="R672" s="986" t="s">
        <v>39</v>
      </c>
      <c r="S672" s="750">
        <v>1145000</v>
      </c>
      <c r="T672" s="750">
        <v>1145000</v>
      </c>
      <c r="U672" s="750">
        <v>1145000</v>
      </c>
      <c r="V672" s="750">
        <v>1095450</v>
      </c>
      <c r="W672" s="750">
        <v>1095450</v>
      </c>
      <c r="X672" s="750">
        <f>W672</f>
        <v>1095450</v>
      </c>
      <c r="AA672" s="750">
        <v>1145000</v>
      </c>
    </row>
    <row r="673" spans="1:27" s="516" customFormat="1" ht="52.8">
      <c r="A673" s="1064">
        <v>617</v>
      </c>
      <c r="B673" s="1065" t="s">
        <v>2691</v>
      </c>
      <c r="C673" s="1066" t="s">
        <v>799</v>
      </c>
      <c r="D673" s="1067" t="s">
        <v>2701</v>
      </c>
      <c r="E673" s="1068" t="s">
        <v>1292</v>
      </c>
      <c r="F673" s="1069" t="s">
        <v>1325</v>
      </c>
      <c r="G673" s="1070">
        <v>39814</v>
      </c>
      <c r="H673" s="1069" t="s">
        <v>1303</v>
      </c>
      <c r="I673" s="1069" t="s">
        <v>477</v>
      </c>
      <c r="J673" s="1071">
        <v>38416</v>
      </c>
      <c r="K673" s="1072" t="s">
        <v>1326</v>
      </c>
      <c r="L673" s="1072" t="s">
        <v>1327</v>
      </c>
      <c r="M673" s="1072">
        <v>42139</v>
      </c>
      <c r="N673" s="1073" t="s">
        <v>127</v>
      </c>
      <c r="O673" s="1073" t="s">
        <v>46</v>
      </c>
      <c r="P673" s="1073" t="s">
        <v>1328</v>
      </c>
      <c r="Q673" s="1068" t="s">
        <v>2702</v>
      </c>
      <c r="R673" s="1073" t="s">
        <v>39</v>
      </c>
      <c r="S673" s="1074">
        <v>583000</v>
      </c>
      <c r="T673" s="1074">
        <v>583000</v>
      </c>
      <c r="U673" s="1075">
        <v>549800</v>
      </c>
      <c r="V673" s="1076">
        <v>495550</v>
      </c>
      <c r="W673" s="1076">
        <v>495550</v>
      </c>
      <c r="X673" s="1075">
        <f>W673</f>
        <v>495550</v>
      </c>
      <c r="AA673" s="1075">
        <v>549800</v>
      </c>
    </row>
    <row r="674" spans="1:27" s="516" customFormat="1" ht="66">
      <c r="A674" s="1437">
        <v>617</v>
      </c>
      <c r="B674" s="1440" t="s">
        <v>2691</v>
      </c>
      <c r="C674" s="1443" t="s">
        <v>1330</v>
      </c>
      <c r="D674" s="1440" t="s">
        <v>2703</v>
      </c>
      <c r="E674" s="1446" t="s">
        <v>1292</v>
      </c>
      <c r="F674" s="1448" t="s">
        <v>1332</v>
      </c>
      <c r="G674" s="1448">
        <v>39814</v>
      </c>
      <c r="H674" s="1448" t="s">
        <v>1303</v>
      </c>
      <c r="I674" s="1448" t="s">
        <v>477</v>
      </c>
      <c r="J674" s="1448">
        <v>38416</v>
      </c>
      <c r="K674" s="675" t="s">
        <v>3116</v>
      </c>
      <c r="L674" s="682" t="s">
        <v>3117</v>
      </c>
      <c r="M674" s="675">
        <v>42985</v>
      </c>
      <c r="N674" s="986" t="s">
        <v>252</v>
      </c>
      <c r="O674" s="986" t="s">
        <v>50</v>
      </c>
      <c r="P674" s="986" t="s">
        <v>896</v>
      </c>
      <c r="Q674" s="985" t="s">
        <v>897</v>
      </c>
      <c r="R674" s="986" t="s">
        <v>39</v>
      </c>
      <c r="S674" s="750">
        <v>687420</v>
      </c>
      <c r="T674" s="750">
        <v>687420</v>
      </c>
      <c r="U674" s="750">
        <v>830000</v>
      </c>
      <c r="V674" s="750">
        <v>1273000</v>
      </c>
      <c r="W674" s="750">
        <v>1273000</v>
      </c>
      <c r="X674" s="750">
        <f>W674</f>
        <v>1273000</v>
      </c>
      <c r="AA674" s="750">
        <v>830000</v>
      </c>
    </row>
    <row r="675" spans="1:27" s="516" customFormat="1" ht="45.75" customHeight="1">
      <c r="A675" s="1439"/>
      <c r="B675" s="1442"/>
      <c r="C675" s="1445"/>
      <c r="D675" s="1442"/>
      <c r="E675" s="1447"/>
      <c r="F675" s="1449"/>
      <c r="G675" s="1449"/>
      <c r="H675" s="1449"/>
      <c r="I675" s="1449"/>
      <c r="J675" s="1449"/>
      <c r="K675" s="675" t="s">
        <v>2704</v>
      </c>
      <c r="L675" s="682" t="s">
        <v>1333</v>
      </c>
      <c r="M675" s="675" t="s">
        <v>3415</v>
      </c>
      <c r="N675" s="986"/>
      <c r="O675" s="986"/>
      <c r="P675" s="986"/>
      <c r="Q675" s="985"/>
      <c r="R675" s="986"/>
      <c r="S675" s="750"/>
      <c r="T675" s="750"/>
      <c r="U675" s="750"/>
      <c r="V675" s="750"/>
      <c r="W675" s="750"/>
      <c r="X675" s="750"/>
      <c r="AA675" s="750"/>
    </row>
    <row r="676" spans="1:27" s="516" customFormat="1" ht="103.5" customHeight="1">
      <c r="A676" s="1412">
        <v>617</v>
      </c>
      <c r="B676" s="1415" t="s">
        <v>2691</v>
      </c>
      <c r="C676" s="1476" t="s">
        <v>892</v>
      </c>
      <c r="D676" s="1478" t="s">
        <v>2705</v>
      </c>
      <c r="E676" s="1480" t="s">
        <v>1292</v>
      </c>
      <c r="F676" s="1473" t="s">
        <v>1344</v>
      </c>
      <c r="G676" s="1481">
        <v>39814</v>
      </c>
      <c r="H676" s="1473" t="s">
        <v>1303</v>
      </c>
      <c r="I676" s="1473" t="s">
        <v>477</v>
      </c>
      <c r="J676" s="1474">
        <v>38416</v>
      </c>
      <c r="K676" s="1077" t="s">
        <v>3468</v>
      </c>
      <c r="L676" s="1077" t="s">
        <v>3119</v>
      </c>
      <c r="M676" s="1072">
        <v>42985</v>
      </c>
      <c r="N676" s="1564" t="s">
        <v>252</v>
      </c>
      <c r="O676" s="1429" t="s">
        <v>50</v>
      </c>
      <c r="P676" s="1429" t="s">
        <v>896</v>
      </c>
      <c r="Q676" s="1480" t="s">
        <v>897</v>
      </c>
      <c r="R676" s="1429" t="s">
        <v>39</v>
      </c>
      <c r="S676" s="1432">
        <v>4309128.24</v>
      </c>
      <c r="T676" s="1432">
        <v>4309128.24</v>
      </c>
      <c r="U676" s="1469">
        <v>3721277.12</v>
      </c>
      <c r="V676" s="1467">
        <v>4833680</v>
      </c>
      <c r="W676" s="1467">
        <v>4833680</v>
      </c>
      <c r="X676" s="1469">
        <f>W676</f>
        <v>4833680</v>
      </c>
      <c r="AA676" s="1469">
        <v>3721277.12</v>
      </c>
    </row>
    <row r="677" spans="1:27" s="516" customFormat="1" ht="201.75" customHeight="1">
      <c r="A677" s="1414"/>
      <c r="B677" s="1417"/>
      <c r="C677" s="1477"/>
      <c r="D677" s="1479"/>
      <c r="E677" s="1419"/>
      <c r="F677" s="1421"/>
      <c r="G677" s="1482"/>
      <c r="H677" s="1421"/>
      <c r="I677" s="1421"/>
      <c r="J677" s="1475"/>
      <c r="K677" s="1078" t="s">
        <v>2704</v>
      </c>
      <c r="L677" s="1078" t="s">
        <v>1333</v>
      </c>
      <c r="M677" s="1079" t="s">
        <v>3118</v>
      </c>
      <c r="N677" s="1565"/>
      <c r="O677" s="1431"/>
      <c r="P677" s="1431"/>
      <c r="Q677" s="1419"/>
      <c r="R677" s="1431"/>
      <c r="S677" s="1434"/>
      <c r="T677" s="1434"/>
      <c r="U677" s="1470"/>
      <c r="V677" s="1468"/>
      <c r="W677" s="1468"/>
      <c r="X677" s="1470"/>
      <c r="AA677" s="1470"/>
    </row>
    <row r="678" spans="1:27" s="516" customFormat="1" ht="118.5" customHeight="1">
      <c r="A678" s="1437">
        <v>617</v>
      </c>
      <c r="B678" s="1440" t="s">
        <v>2691</v>
      </c>
      <c r="C678" s="1443" t="s">
        <v>892</v>
      </c>
      <c r="D678" s="1440" t="s">
        <v>1335</v>
      </c>
      <c r="E678" s="1446" t="s">
        <v>1292</v>
      </c>
      <c r="F678" s="1448" t="s">
        <v>1344</v>
      </c>
      <c r="G678" s="1448">
        <v>39814</v>
      </c>
      <c r="H678" s="1448" t="s">
        <v>1303</v>
      </c>
      <c r="I678" s="1448" t="s">
        <v>477</v>
      </c>
      <c r="J678" s="1448">
        <v>38416</v>
      </c>
      <c r="K678" s="675" t="s">
        <v>3120</v>
      </c>
      <c r="L678" s="682" t="s">
        <v>3121</v>
      </c>
      <c r="M678" s="675">
        <v>42985</v>
      </c>
      <c r="N678" s="986" t="s">
        <v>252</v>
      </c>
      <c r="O678" s="986" t="s">
        <v>50</v>
      </c>
      <c r="P678" s="986" t="s">
        <v>896</v>
      </c>
      <c r="Q678" s="985" t="s">
        <v>897</v>
      </c>
      <c r="R678" s="986" t="s">
        <v>39</v>
      </c>
      <c r="S678" s="750">
        <v>2141876.7999999998</v>
      </c>
      <c r="T678" s="750">
        <v>2141876.7999999998</v>
      </c>
      <c r="U678" s="750">
        <v>1808217.6</v>
      </c>
      <c r="V678" s="750">
        <v>2152640</v>
      </c>
      <c r="W678" s="750">
        <v>2152640</v>
      </c>
      <c r="X678" s="750">
        <f>W678</f>
        <v>2152640</v>
      </c>
      <c r="AA678" s="750">
        <v>1808217.6</v>
      </c>
    </row>
    <row r="679" spans="1:27" s="516" customFormat="1" ht="147" customHeight="1">
      <c r="A679" s="1439"/>
      <c r="B679" s="1442"/>
      <c r="C679" s="1445"/>
      <c r="D679" s="1442"/>
      <c r="E679" s="1447"/>
      <c r="F679" s="1449"/>
      <c r="G679" s="1449"/>
      <c r="H679" s="1449"/>
      <c r="I679" s="1449"/>
      <c r="J679" s="1449"/>
      <c r="K679" s="675" t="s">
        <v>1326</v>
      </c>
      <c r="L679" s="682" t="s">
        <v>3122</v>
      </c>
      <c r="M679" s="675">
        <v>42139</v>
      </c>
      <c r="N679" s="986"/>
      <c r="O679" s="986"/>
      <c r="P679" s="986"/>
      <c r="Q679" s="985"/>
      <c r="R679" s="986"/>
      <c r="S679" s="750"/>
      <c r="T679" s="750"/>
      <c r="U679" s="750"/>
      <c r="V679" s="750"/>
      <c r="W679" s="750"/>
      <c r="X679" s="750"/>
      <c r="AA679" s="750"/>
    </row>
    <row r="680" spans="1:27" s="516" customFormat="1" ht="250.8">
      <c r="A680" s="986">
        <v>617</v>
      </c>
      <c r="B680" s="674" t="s">
        <v>2691</v>
      </c>
      <c r="C680" s="661" t="s">
        <v>892</v>
      </c>
      <c r="D680" s="674" t="s">
        <v>1335</v>
      </c>
      <c r="E680" s="985" t="s">
        <v>1292</v>
      </c>
      <c r="F680" s="675" t="s">
        <v>1344</v>
      </c>
      <c r="G680" s="675">
        <v>39814</v>
      </c>
      <c r="H680" s="675" t="s">
        <v>1303</v>
      </c>
      <c r="I680" s="675" t="s">
        <v>477</v>
      </c>
      <c r="J680" s="675">
        <v>38416</v>
      </c>
      <c r="K680" s="675" t="s">
        <v>3120</v>
      </c>
      <c r="L680" s="682" t="s">
        <v>3121</v>
      </c>
      <c r="M680" s="675">
        <v>42985</v>
      </c>
      <c r="N680" s="986" t="s">
        <v>252</v>
      </c>
      <c r="O680" s="986" t="s">
        <v>50</v>
      </c>
      <c r="P680" s="986" t="s">
        <v>3381</v>
      </c>
      <c r="Q680" s="1018" t="s">
        <v>3410</v>
      </c>
      <c r="R680" s="986" t="s">
        <v>39</v>
      </c>
      <c r="S680" s="750"/>
      <c r="T680" s="750"/>
      <c r="U680" s="750"/>
      <c r="V680" s="750">
        <v>2500000</v>
      </c>
      <c r="W680" s="750"/>
      <c r="X680" s="750"/>
      <c r="AA680" s="750"/>
    </row>
    <row r="681" spans="1:27" s="516" customFormat="1" ht="250.8">
      <c r="A681" s="986">
        <v>617</v>
      </c>
      <c r="B681" s="674" t="s">
        <v>2691</v>
      </c>
      <c r="C681" s="661" t="s">
        <v>892</v>
      </c>
      <c r="D681" s="674" t="s">
        <v>2705</v>
      </c>
      <c r="E681" s="985" t="s">
        <v>1292</v>
      </c>
      <c r="F681" s="675" t="s">
        <v>1344</v>
      </c>
      <c r="G681" s="675">
        <v>39814</v>
      </c>
      <c r="H681" s="675" t="s">
        <v>1303</v>
      </c>
      <c r="I681" s="675" t="s">
        <v>477</v>
      </c>
      <c r="J681" s="675">
        <v>38416</v>
      </c>
      <c r="K681" s="675" t="s">
        <v>3123</v>
      </c>
      <c r="L681" s="682" t="s">
        <v>1345</v>
      </c>
      <c r="M681" s="675">
        <v>42985</v>
      </c>
      <c r="N681" s="986" t="s">
        <v>252</v>
      </c>
      <c r="O681" s="986" t="s">
        <v>50</v>
      </c>
      <c r="P681" s="986" t="s">
        <v>1346</v>
      </c>
      <c r="Q681" s="985" t="s">
        <v>1347</v>
      </c>
      <c r="R681" s="986" t="s">
        <v>39</v>
      </c>
      <c r="S681" s="750">
        <v>565083.5</v>
      </c>
      <c r="T681" s="750">
        <v>565083.5</v>
      </c>
      <c r="U681" s="750"/>
      <c r="V681" s="750"/>
      <c r="W681" s="750"/>
      <c r="X681" s="750"/>
      <c r="AA681" s="750"/>
    </row>
    <row r="682" spans="1:27" s="516" customFormat="1" ht="52.8">
      <c r="A682" s="1453">
        <v>617</v>
      </c>
      <c r="B682" s="1459" t="s">
        <v>2691</v>
      </c>
      <c r="C682" s="1462" t="s">
        <v>892</v>
      </c>
      <c r="D682" s="1459" t="s">
        <v>1335</v>
      </c>
      <c r="E682" s="1456" t="s">
        <v>1292</v>
      </c>
      <c r="F682" s="1450" t="s">
        <v>1344</v>
      </c>
      <c r="G682" s="1450">
        <v>39814</v>
      </c>
      <c r="H682" s="1450" t="s">
        <v>1303</v>
      </c>
      <c r="I682" s="1450" t="s">
        <v>477</v>
      </c>
      <c r="J682" s="1450">
        <v>38416</v>
      </c>
      <c r="K682" s="675" t="s">
        <v>3124</v>
      </c>
      <c r="L682" s="682" t="s">
        <v>3125</v>
      </c>
      <c r="M682" s="675">
        <v>42985</v>
      </c>
      <c r="N682" s="1453" t="s">
        <v>252</v>
      </c>
      <c r="O682" s="1453" t="s">
        <v>50</v>
      </c>
      <c r="P682" s="1453" t="s">
        <v>1349</v>
      </c>
      <c r="Q682" s="1456" t="s">
        <v>1493</v>
      </c>
      <c r="R682" s="1453" t="s">
        <v>39</v>
      </c>
      <c r="S682" s="1471"/>
      <c r="T682" s="1471"/>
      <c r="U682" s="1465">
        <v>294768.25</v>
      </c>
      <c r="V682" s="1465">
        <v>941720</v>
      </c>
      <c r="W682" s="1465">
        <v>941720</v>
      </c>
      <c r="X682" s="1465">
        <f>W682</f>
        <v>941720</v>
      </c>
      <c r="AA682" s="1465">
        <v>294768.25</v>
      </c>
    </row>
    <row r="683" spans="1:27" s="516" customFormat="1" ht="26.4">
      <c r="A683" s="1455"/>
      <c r="B683" s="1461"/>
      <c r="C683" s="1464"/>
      <c r="D683" s="1461"/>
      <c r="E683" s="1458"/>
      <c r="F683" s="1452"/>
      <c r="G683" s="1452"/>
      <c r="H683" s="1452"/>
      <c r="I683" s="1452"/>
      <c r="J683" s="1452"/>
      <c r="K683" s="675" t="s">
        <v>1348</v>
      </c>
      <c r="L683" s="682" t="s">
        <v>1345</v>
      </c>
      <c r="M683" s="675" t="s">
        <v>3415</v>
      </c>
      <c r="N683" s="1455"/>
      <c r="O683" s="1455"/>
      <c r="P683" s="1455"/>
      <c r="Q683" s="1458"/>
      <c r="R683" s="1455"/>
      <c r="S683" s="1472"/>
      <c r="T683" s="1472"/>
      <c r="U683" s="1466"/>
      <c r="V683" s="1466"/>
      <c r="W683" s="1466"/>
      <c r="X683" s="1466"/>
      <c r="AA683" s="1466"/>
    </row>
    <row r="684" spans="1:27" s="516" customFormat="1" ht="52.8">
      <c r="A684" s="1453">
        <v>617</v>
      </c>
      <c r="B684" s="1459" t="s">
        <v>2691</v>
      </c>
      <c r="C684" s="1462" t="s">
        <v>892</v>
      </c>
      <c r="D684" s="1459" t="s">
        <v>1335</v>
      </c>
      <c r="E684" s="1456" t="s">
        <v>1292</v>
      </c>
      <c r="F684" s="1450" t="s">
        <v>1344</v>
      </c>
      <c r="G684" s="1450">
        <v>39814</v>
      </c>
      <c r="H684" s="1450" t="s">
        <v>3114</v>
      </c>
      <c r="I684" s="1450" t="s">
        <v>1352</v>
      </c>
      <c r="J684" s="1450">
        <v>35655</v>
      </c>
      <c r="K684" s="675" t="s">
        <v>3124</v>
      </c>
      <c r="L684" s="682" t="s">
        <v>3125</v>
      </c>
      <c r="M684" s="675">
        <v>42985</v>
      </c>
      <c r="N684" s="1453" t="s">
        <v>252</v>
      </c>
      <c r="O684" s="1453" t="s">
        <v>50</v>
      </c>
      <c r="P684" s="1453" t="s">
        <v>2920</v>
      </c>
      <c r="Q684" s="1456" t="s">
        <v>1775</v>
      </c>
      <c r="R684" s="1453" t="s">
        <v>39</v>
      </c>
      <c r="S684" s="1465"/>
      <c r="T684" s="1465"/>
      <c r="U684" s="1465">
        <v>300000</v>
      </c>
      <c r="V684" s="1465"/>
      <c r="W684" s="1465"/>
      <c r="X684" s="1465"/>
      <c r="AA684" s="1465">
        <v>300000</v>
      </c>
    </row>
    <row r="685" spans="1:27" s="516" customFormat="1" ht="249.75" customHeight="1">
      <c r="A685" s="1455"/>
      <c r="B685" s="1461"/>
      <c r="C685" s="1464"/>
      <c r="D685" s="1461"/>
      <c r="E685" s="1458"/>
      <c r="F685" s="1452"/>
      <c r="G685" s="1452"/>
      <c r="H685" s="1452"/>
      <c r="I685" s="1452"/>
      <c r="J685" s="1452"/>
      <c r="K685" s="675" t="s">
        <v>1348</v>
      </c>
      <c r="L685" s="682" t="s">
        <v>1345</v>
      </c>
      <c r="M685" s="675" t="s">
        <v>3415</v>
      </c>
      <c r="N685" s="1455"/>
      <c r="O685" s="1455"/>
      <c r="P685" s="1455"/>
      <c r="Q685" s="1458"/>
      <c r="R685" s="1455"/>
      <c r="S685" s="1466"/>
      <c r="T685" s="1466"/>
      <c r="U685" s="1466"/>
      <c r="V685" s="1466"/>
      <c r="W685" s="1466"/>
      <c r="X685" s="1466"/>
      <c r="AA685" s="1466"/>
    </row>
    <row r="686" spans="1:27" s="516" customFormat="1" ht="250.8">
      <c r="A686" s="986">
        <v>617</v>
      </c>
      <c r="B686" s="674" t="s">
        <v>2691</v>
      </c>
      <c r="C686" s="661" t="s">
        <v>892</v>
      </c>
      <c r="D686" s="674" t="s">
        <v>1335</v>
      </c>
      <c r="E686" s="985" t="s">
        <v>1292</v>
      </c>
      <c r="F686" s="675" t="s">
        <v>1344</v>
      </c>
      <c r="G686" s="675">
        <v>39814</v>
      </c>
      <c r="H686" s="675" t="s">
        <v>3114</v>
      </c>
      <c r="I686" s="675" t="s">
        <v>1352</v>
      </c>
      <c r="J686" s="675">
        <v>35655</v>
      </c>
      <c r="K686" s="675" t="s">
        <v>1336</v>
      </c>
      <c r="L686" s="682" t="s">
        <v>1353</v>
      </c>
      <c r="M686" s="675">
        <v>42139</v>
      </c>
      <c r="N686" s="986" t="s">
        <v>252</v>
      </c>
      <c r="O686" s="986" t="s">
        <v>50</v>
      </c>
      <c r="P686" s="986" t="s">
        <v>1354</v>
      </c>
      <c r="Q686" s="985" t="s">
        <v>1355</v>
      </c>
      <c r="R686" s="986" t="s">
        <v>39</v>
      </c>
      <c r="S686" s="750">
        <v>9476080</v>
      </c>
      <c r="T686" s="750">
        <v>9476080</v>
      </c>
      <c r="U686" s="750"/>
      <c r="V686" s="750"/>
      <c r="W686" s="750"/>
      <c r="X686" s="750"/>
      <c r="AA686" s="750"/>
    </row>
    <row r="687" spans="1:27" s="516" customFormat="1" ht="250.8">
      <c r="A687" s="986">
        <v>617</v>
      </c>
      <c r="B687" s="674" t="s">
        <v>2691</v>
      </c>
      <c r="C687" s="661" t="s">
        <v>892</v>
      </c>
      <c r="D687" s="674" t="s">
        <v>1335</v>
      </c>
      <c r="E687" s="985" t="s">
        <v>1292</v>
      </c>
      <c r="F687" s="675" t="s">
        <v>1344</v>
      </c>
      <c r="G687" s="675">
        <v>39814</v>
      </c>
      <c r="H687" s="675" t="s">
        <v>3114</v>
      </c>
      <c r="I687" s="675" t="s">
        <v>1352</v>
      </c>
      <c r="J687" s="675">
        <v>35655</v>
      </c>
      <c r="K687" s="675" t="s">
        <v>1336</v>
      </c>
      <c r="L687" s="682" t="s">
        <v>1353</v>
      </c>
      <c r="M687" s="675">
        <v>42139</v>
      </c>
      <c r="N687" s="986" t="s">
        <v>252</v>
      </c>
      <c r="O687" s="986" t="s">
        <v>50</v>
      </c>
      <c r="P687" s="986" t="s">
        <v>1356</v>
      </c>
      <c r="Q687" s="1018" t="s">
        <v>3409</v>
      </c>
      <c r="R687" s="986" t="s">
        <v>39</v>
      </c>
      <c r="S687" s="750"/>
      <c r="T687" s="750"/>
      <c r="U687" s="750">
        <v>9476080</v>
      </c>
      <c r="V687" s="750">
        <v>12476080</v>
      </c>
      <c r="W687" s="750">
        <v>9476080</v>
      </c>
      <c r="X687" s="750">
        <f>W687</f>
        <v>9476080</v>
      </c>
      <c r="AA687" s="750">
        <v>9476080</v>
      </c>
    </row>
    <row r="688" spans="1:27" s="516" customFormat="1" ht="52.8">
      <c r="A688" s="1064">
        <v>617</v>
      </c>
      <c r="B688" s="1065" t="s">
        <v>2691</v>
      </c>
      <c r="C688" s="1080" t="s">
        <v>54</v>
      </c>
      <c r="D688" s="1067" t="s">
        <v>2706</v>
      </c>
      <c r="E688" s="1068" t="s">
        <v>1292</v>
      </c>
      <c r="F688" s="1069" t="s">
        <v>1365</v>
      </c>
      <c r="G688" s="1081">
        <v>39814</v>
      </c>
      <c r="H688" s="1069" t="s">
        <v>1303</v>
      </c>
      <c r="I688" s="1069" t="s">
        <v>477</v>
      </c>
      <c r="J688" s="1071">
        <v>38416</v>
      </c>
      <c r="K688" s="1069" t="s">
        <v>1336</v>
      </c>
      <c r="L688" s="1069" t="s">
        <v>1337</v>
      </c>
      <c r="M688" s="1069">
        <v>42139</v>
      </c>
      <c r="N688" s="1073" t="s">
        <v>46</v>
      </c>
      <c r="O688" s="1073" t="s">
        <v>48</v>
      </c>
      <c r="P688" s="1073" t="s">
        <v>1338</v>
      </c>
      <c r="Q688" s="1068" t="s">
        <v>200</v>
      </c>
      <c r="R688" s="1073" t="s">
        <v>438</v>
      </c>
      <c r="S688" s="1074">
        <v>155921.01</v>
      </c>
      <c r="T688" s="1074">
        <v>155921.01</v>
      </c>
      <c r="U688" s="1075">
        <v>178940.27</v>
      </c>
      <c r="V688" s="1076"/>
      <c r="W688" s="1076"/>
      <c r="X688" s="1076"/>
      <c r="AA688" s="1075">
        <v>178940.27</v>
      </c>
    </row>
    <row r="689" spans="1:27" s="516" customFormat="1" ht="66">
      <c r="A689" s="1064">
        <v>617</v>
      </c>
      <c r="B689" s="1065" t="s">
        <v>2691</v>
      </c>
      <c r="C689" s="1080" t="s">
        <v>54</v>
      </c>
      <c r="D689" s="1067" t="s">
        <v>197</v>
      </c>
      <c r="E689" s="1068" t="s">
        <v>1357</v>
      </c>
      <c r="F689" s="1069" t="s">
        <v>867</v>
      </c>
      <c r="G689" s="1070">
        <v>39234</v>
      </c>
      <c r="H689" s="1069" t="s">
        <v>3126</v>
      </c>
      <c r="I689" s="1069" t="s">
        <v>2707</v>
      </c>
      <c r="J689" s="1071">
        <v>39442</v>
      </c>
      <c r="K689" s="1069" t="s">
        <v>1362</v>
      </c>
      <c r="L689" s="1082" t="s">
        <v>1363</v>
      </c>
      <c r="M689" s="1082">
        <v>37923</v>
      </c>
      <c r="N689" s="1073" t="s">
        <v>46</v>
      </c>
      <c r="O689" s="1073" t="s">
        <v>119</v>
      </c>
      <c r="P689" s="1073" t="s">
        <v>1364</v>
      </c>
      <c r="Q689" s="1064" t="s">
        <v>158</v>
      </c>
      <c r="R689" s="1073" t="s">
        <v>35</v>
      </c>
      <c r="S689" s="1074">
        <v>447648.76</v>
      </c>
      <c r="T689" s="1074">
        <v>447648.76</v>
      </c>
      <c r="U689" s="1083">
        <v>439651.42</v>
      </c>
      <c r="V689" s="1083">
        <v>476560</v>
      </c>
      <c r="W689" s="1083">
        <v>476560</v>
      </c>
      <c r="X689" s="1075">
        <f>W689</f>
        <v>476560</v>
      </c>
      <c r="AA689" s="1083">
        <v>439651.42</v>
      </c>
    </row>
    <row r="690" spans="1:27" s="516" customFormat="1" ht="66">
      <c r="A690" s="1064">
        <v>617</v>
      </c>
      <c r="B690" s="1065" t="s">
        <v>2691</v>
      </c>
      <c r="C690" s="1080" t="s">
        <v>54</v>
      </c>
      <c r="D690" s="1067" t="s">
        <v>197</v>
      </c>
      <c r="E690" s="1068" t="s">
        <v>1357</v>
      </c>
      <c r="F690" s="1069" t="s">
        <v>867</v>
      </c>
      <c r="G690" s="1070">
        <v>39234</v>
      </c>
      <c r="H690" s="1069" t="s">
        <v>3126</v>
      </c>
      <c r="I690" s="1069" t="s">
        <v>2707</v>
      </c>
      <c r="J690" s="1071">
        <v>39442</v>
      </c>
      <c r="K690" s="1069" t="s">
        <v>1362</v>
      </c>
      <c r="L690" s="1084" t="s">
        <v>1363</v>
      </c>
      <c r="M690" s="1084">
        <v>37923</v>
      </c>
      <c r="N690" s="1073" t="s">
        <v>46</v>
      </c>
      <c r="O690" s="1073" t="s">
        <v>119</v>
      </c>
      <c r="P690" s="1073" t="s">
        <v>1364</v>
      </c>
      <c r="Q690" s="1064" t="s">
        <v>158</v>
      </c>
      <c r="R690" s="1073" t="s">
        <v>36</v>
      </c>
      <c r="S690" s="1074">
        <v>135189.93</v>
      </c>
      <c r="T690" s="1074">
        <v>135189.93</v>
      </c>
      <c r="U690" s="1083">
        <v>129821.4</v>
      </c>
      <c r="V690" s="1083">
        <v>143900</v>
      </c>
      <c r="W690" s="1083">
        <v>143900</v>
      </c>
      <c r="X690" s="1075">
        <f>W690</f>
        <v>143900</v>
      </c>
      <c r="AA690" s="1083">
        <v>129821.4</v>
      </c>
    </row>
    <row r="691" spans="1:27" s="516" customFormat="1" ht="52.8">
      <c r="A691" s="1064">
        <v>617</v>
      </c>
      <c r="B691" s="1065" t="s">
        <v>2691</v>
      </c>
      <c r="C691" s="1080" t="s">
        <v>54</v>
      </c>
      <c r="D691" s="1067" t="s">
        <v>197</v>
      </c>
      <c r="E691" s="1068" t="s">
        <v>1292</v>
      </c>
      <c r="F691" s="1069" t="s">
        <v>1365</v>
      </c>
      <c r="G691" s="1070">
        <v>39814</v>
      </c>
      <c r="H691" s="1069" t="s">
        <v>1303</v>
      </c>
      <c r="I691" s="1069" t="s">
        <v>477</v>
      </c>
      <c r="J691" s="1071">
        <v>38416</v>
      </c>
      <c r="K691" s="1069" t="s">
        <v>1366</v>
      </c>
      <c r="L691" s="1069" t="s">
        <v>1367</v>
      </c>
      <c r="M691" s="1069">
        <v>42110</v>
      </c>
      <c r="N691" s="1073" t="s">
        <v>46</v>
      </c>
      <c r="O691" s="1073" t="s">
        <v>119</v>
      </c>
      <c r="P691" s="1073" t="s">
        <v>1364</v>
      </c>
      <c r="Q691" s="1064" t="s">
        <v>158</v>
      </c>
      <c r="R691" s="1073" t="s">
        <v>43</v>
      </c>
      <c r="S691" s="1074">
        <v>281.56</v>
      </c>
      <c r="T691" s="1074">
        <v>281.56</v>
      </c>
      <c r="U691" s="1083">
        <v>8892.98</v>
      </c>
      <c r="V691" s="1074"/>
      <c r="W691" s="1074"/>
      <c r="X691" s="1074"/>
      <c r="AA691" s="1083">
        <v>8892.98</v>
      </c>
    </row>
    <row r="692" spans="1:27" s="516" customFormat="1" ht="52.8">
      <c r="A692" s="1064">
        <v>617</v>
      </c>
      <c r="B692" s="1065" t="s">
        <v>2691</v>
      </c>
      <c r="C692" s="1080" t="s">
        <v>54</v>
      </c>
      <c r="D692" s="1067" t="s">
        <v>197</v>
      </c>
      <c r="E692" s="1068" t="s">
        <v>1292</v>
      </c>
      <c r="F692" s="1069" t="s">
        <v>1365</v>
      </c>
      <c r="G692" s="1070">
        <v>39814</v>
      </c>
      <c r="H692" s="1069" t="s">
        <v>1303</v>
      </c>
      <c r="I692" s="1069" t="s">
        <v>477</v>
      </c>
      <c r="J692" s="1071">
        <v>38416</v>
      </c>
      <c r="K692" s="1069" t="s">
        <v>1366</v>
      </c>
      <c r="L692" s="1069" t="s">
        <v>1367</v>
      </c>
      <c r="M692" s="1069">
        <v>42110</v>
      </c>
      <c r="N692" s="1073" t="s">
        <v>46</v>
      </c>
      <c r="O692" s="1073" t="s">
        <v>119</v>
      </c>
      <c r="P692" s="1073" t="s">
        <v>1364</v>
      </c>
      <c r="Q692" s="1064" t="s">
        <v>158</v>
      </c>
      <c r="R692" s="1073" t="s">
        <v>39</v>
      </c>
      <c r="S692" s="1074">
        <v>2921720</v>
      </c>
      <c r="T692" s="1074">
        <v>2921720</v>
      </c>
      <c r="U692" s="1074">
        <v>2923614</v>
      </c>
      <c r="V692" s="1074">
        <f>2820750+500000</f>
        <v>3320750</v>
      </c>
      <c r="W692" s="1074">
        <f>2820750+500000</f>
        <v>3320750</v>
      </c>
      <c r="X692" s="1075">
        <f>W692</f>
        <v>3320750</v>
      </c>
      <c r="AA692" s="1074">
        <v>2923614</v>
      </c>
    </row>
    <row r="693" spans="1:27" s="516" customFormat="1" ht="52.8">
      <c r="A693" s="1064">
        <v>617</v>
      </c>
      <c r="B693" s="1065" t="s">
        <v>2691</v>
      </c>
      <c r="C693" s="1080" t="s">
        <v>54</v>
      </c>
      <c r="D693" s="1067" t="s">
        <v>197</v>
      </c>
      <c r="E693" s="1068" t="s">
        <v>1292</v>
      </c>
      <c r="F693" s="1069" t="s">
        <v>1365</v>
      </c>
      <c r="G693" s="1070">
        <v>39814</v>
      </c>
      <c r="H693" s="1069" t="s">
        <v>1303</v>
      </c>
      <c r="I693" s="1069" t="s">
        <v>477</v>
      </c>
      <c r="J693" s="1071">
        <v>38416</v>
      </c>
      <c r="K693" s="1069" t="s">
        <v>1368</v>
      </c>
      <c r="L693" s="1069" t="s">
        <v>1367</v>
      </c>
      <c r="M693" s="1069">
        <v>42110</v>
      </c>
      <c r="N693" s="1073" t="s">
        <v>46</v>
      </c>
      <c r="O693" s="1073" t="s">
        <v>119</v>
      </c>
      <c r="P693" s="1073" t="s">
        <v>1364</v>
      </c>
      <c r="Q693" s="1064" t="s">
        <v>158</v>
      </c>
      <c r="R693" s="1073" t="s">
        <v>40</v>
      </c>
      <c r="S693" s="1074">
        <v>95230.01</v>
      </c>
      <c r="T693" s="1074">
        <v>95230.01</v>
      </c>
      <c r="U693" s="1083">
        <v>84256</v>
      </c>
      <c r="V693" s="1083">
        <v>77000</v>
      </c>
      <c r="W693" s="1083">
        <v>77000</v>
      </c>
      <c r="X693" s="1075">
        <f>W693</f>
        <v>77000</v>
      </c>
      <c r="AA693" s="1083">
        <v>84256</v>
      </c>
    </row>
    <row r="694" spans="1:27" s="516" customFormat="1" ht="52.8">
      <c r="A694" s="1064">
        <v>617</v>
      </c>
      <c r="B694" s="1065" t="s">
        <v>2691</v>
      </c>
      <c r="C694" s="1080" t="s">
        <v>54</v>
      </c>
      <c r="D694" s="1067" t="s">
        <v>197</v>
      </c>
      <c r="E694" s="1085" t="s">
        <v>1292</v>
      </c>
      <c r="F694" s="1072" t="s">
        <v>1365</v>
      </c>
      <c r="G694" s="1086">
        <v>39814</v>
      </c>
      <c r="H694" s="1072" t="s">
        <v>1303</v>
      </c>
      <c r="I694" s="1072" t="s">
        <v>477</v>
      </c>
      <c r="J694" s="1087">
        <v>38416</v>
      </c>
      <c r="K694" s="1072" t="s">
        <v>1368</v>
      </c>
      <c r="L694" s="1072" t="s">
        <v>1367</v>
      </c>
      <c r="M694" s="1069">
        <v>42110</v>
      </c>
      <c r="N694" s="1073" t="s">
        <v>46</v>
      </c>
      <c r="O694" s="1073" t="s">
        <v>119</v>
      </c>
      <c r="P694" s="1073" t="s">
        <v>1364</v>
      </c>
      <c r="Q694" s="1064" t="s">
        <v>158</v>
      </c>
      <c r="R694" s="1073" t="s">
        <v>41</v>
      </c>
      <c r="S694" s="1074">
        <v>19718.439999999999</v>
      </c>
      <c r="T694" s="1074">
        <v>19718.439999999999</v>
      </c>
      <c r="U694" s="1083">
        <v>23798</v>
      </c>
      <c r="V694" s="1074">
        <v>20000</v>
      </c>
      <c r="W694" s="1074">
        <v>20000</v>
      </c>
      <c r="X694" s="1075">
        <f>W694</f>
        <v>20000</v>
      </c>
      <c r="AA694" s="1083">
        <v>23798</v>
      </c>
    </row>
    <row r="695" spans="1:27" s="516" customFormat="1" ht="158.4">
      <c r="A695" s="1412">
        <v>617</v>
      </c>
      <c r="B695" s="1415" t="s">
        <v>2691</v>
      </c>
      <c r="C695" s="1409" t="s">
        <v>54</v>
      </c>
      <c r="D695" s="1406" t="s">
        <v>197</v>
      </c>
      <c r="E695" s="1088" t="s">
        <v>3469</v>
      </c>
      <c r="F695" s="1089" t="s">
        <v>3470</v>
      </c>
      <c r="G695" s="1094" t="s">
        <v>3471</v>
      </c>
      <c r="H695" s="1072" t="s">
        <v>3473</v>
      </c>
      <c r="I695" s="1089" t="s">
        <v>3474</v>
      </c>
      <c r="J695" s="1095" t="s">
        <v>3475</v>
      </c>
      <c r="K695" s="1090" t="s">
        <v>3476</v>
      </c>
      <c r="L695" s="1049" t="s">
        <v>3477</v>
      </c>
      <c r="M695" s="1050" t="s">
        <v>3478</v>
      </c>
      <c r="N695" s="1429" t="s">
        <v>46</v>
      </c>
      <c r="O695" s="1429" t="s">
        <v>119</v>
      </c>
      <c r="P695" s="1429" t="s">
        <v>1376</v>
      </c>
      <c r="Q695" s="1412" t="s">
        <v>87</v>
      </c>
      <c r="R695" s="1429" t="s">
        <v>36</v>
      </c>
      <c r="S695" s="1432">
        <v>6323950.6100000003</v>
      </c>
      <c r="T695" s="1432">
        <v>6323950.6100000003</v>
      </c>
      <c r="U695" s="1426">
        <v>6255007.7199999997</v>
      </c>
      <c r="V695" s="1432">
        <f>6444361.82+62014.44+28217.29-0.55-3</f>
        <v>6534590.0000000009</v>
      </c>
      <c r="W695" s="1432">
        <f>6444361.82+62014.44+28217.29-0.55-3</f>
        <v>6534590.0000000009</v>
      </c>
      <c r="X695" s="1432">
        <f>W695</f>
        <v>6534590.0000000009</v>
      </c>
      <c r="AA695" s="1426">
        <v>6255007.7199999997</v>
      </c>
    </row>
    <row r="696" spans="1:27" s="516" customFormat="1" ht="60.75" customHeight="1">
      <c r="A696" s="1413"/>
      <c r="B696" s="1416"/>
      <c r="C696" s="1410"/>
      <c r="D696" s="1407"/>
      <c r="E696" s="1418" t="s">
        <v>1292</v>
      </c>
      <c r="F696" s="1420" t="s">
        <v>1365</v>
      </c>
      <c r="G696" s="1422">
        <v>39814</v>
      </c>
      <c r="H696" s="1420" t="s">
        <v>1303</v>
      </c>
      <c r="I696" s="1424" t="s">
        <v>477</v>
      </c>
      <c r="J696" s="1404">
        <v>38416</v>
      </c>
      <c r="K696" s="1091" t="s">
        <v>2709</v>
      </c>
      <c r="L696" s="1079" t="s">
        <v>2710</v>
      </c>
      <c r="M696" s="1092">
        <v>40726</v>
      </c>
      <c r="N696" s="1430"/>
      <c r="O696" s="1430"/>
      <c r="P696" s="1430"/>
      <c r="Q696" s="1413"/>
      <c r="R696" s="1430"/>
      <c r="S696" s="1433"/>
      <c r="T696" s="1433"/>
      <c r="U696" s="1435"/>
      <c r="V696" s="1433"/>
      <c r="W696" s="1433"/>
      <c r="X696" s="1433"/>
      <c r="AA696" s="1435"/>
    </row>
    <row r="697" spans="1:27" s="516" customFormat="1" ht="51" customHeight="1">
      <c r="A697" s="1414"/>
      <c r="B697" s="1417"/>
      <c r="C697" s="1411"/>
      <c r="D697" s="1408"/>
      <c r="E697" s="1419"/>
      <c r="F697" s="1421"/>
      <c r="G697" s="1423"/>
      <c r="H697" s="1421"/>
      <c r="I697" s="1425"/>
      <c r="J697" s="1405"/>
      <c r="K697" s="1091" t="s">
        <v>2711</v>
      </c>
      <c r="L697" s="1079" t="s">
        <v>2712</v>
      </c>
      <c r="M697" s="1093">
        <v>40876</v>
      </c>
      <c r="N697" s="1431"/>
      <c r="O697" s="1431"/>
      <c r="P697" s="1431"/>
      <c r="Q697" s="1414"/>
      <c r="R697" s="1431"/>
      <c r="S697" s="1434"/>
      <c r="T697" s="1434"/>
      <c r="U697" s="1436"/>
      <c r="V697" s="1434"/>
      <c r="W697" s="1434"/>
      <c r="X697" s="1434"/>
      <c r="AA697" s="1436"/>
    </row>
    <row r="698" spans="1:27" s="516" customFormat="1" ht="52.8">
      <c r="A698" s="1437">
        <v>617</v>
      </c>
      <c r="B698" s="1440" t="s">
        <v>2691</v>
      </c>
      <c r="C698" s="1443" t="s">
        <v>54</v>
      </c>
      <c r="D698" s="1440" t="s">
        <v>197</v>
      </c>
      <c r="E698" s="985" t="s">
        <v>1357</v>
      </c>
      <c r="F698" s="675" t="s">
        <v>1449</v>
      </c>
      <c r="G698" s="675">
        <v>39234</v>
      </c>
      <c r="H698" s="675" t="s">
        <v>3126</v>
      </c>
      <c r="I698" s="675" t="s">
        <v>1372</v>
      </c>
      <c r="J698" s="675">
        <v>39442</v>
      </c>
      <c r="K698" s="675" t="s">
        <v>1373</v>
      </c>
      <c r="L698" s="682" t="s">
        <v>2708</v>
      </c>
      <c r="M698" s="675">
        <v>41920</v>
      </c>
      <c r="N698" s="1429" t="s">
        <v>46</v>
      </c>
      <c r="O698" s="1429" t="s">
        <v>119</v>
      </c>
      <c r="P698" s="1429" t="s">
        <v>1376</v>
      </c>
      <c r="Q698" s="1412" t="s">
        <v>87</v>
      </c>
      <c r="R698" s="1429" t="s">
        <v>37</v>
      </c>
      <c r="S698" s="1432">
        <v>21264060</v>
      </c>
      <c r="T698" s="1432">
        <v>21264060</v>
      </c>
      <c r="U698" s="1426">
        <v>21479029.789999999</v>
      </c>
      <c r="V698" s="1426">
        <f>21544292.5+93434.5-20+3</f>
        <v>21637710</v>
      </c>
      <c r="W698" s="1426">
        <f>21544292.5+93434.5-20+3</f>
        <v>21637710</v>
      </c>
      <c r="X698" s="1426">
        <f>W698</f>
        <v>21637710</v>
      </c>
      <c r="AA698" s="1426">
        <v>21479029.789999999</v>
      </c>
    </row>
    <row r="699" spans="1:27" s="516" customFormat="1" ht="72.75" customHeight="1">
      <c r="A699" s="1438"/>
      <c r="B699" s="1441"/>
      <c r="C699" s="1444"/>
      <c r="D699" s="1441"/>
      <c r="E699" s="1446" t="s">
        <v>1292</v>
      </c>
      <c r="F699" s="1448" t="s">
        <v>1365</v>
      </c>
      <c r="G699" s="1448">
        <v>39814</v>
      </c>
      <c r="H699" s="1448" t="s">
        <v>1303</v>
      </c>
      <c r="I699" s="1448" t="s">
        <v>477</v>
      </c>
      <c r="J699" s="1448">
        <v>38416</v>
      </c>
      <c r="K699" s="675" t="s">
        <v>2713</v>
      </c>
      <c r="L699" s="682" t="s">
        <v>2710</v>
      </c>
      <c r="M699" s="675">
        <v>40726</v>
      </c>
      <c r="N699" s="1427"/>
      <c r="O699" s="1427"/>
      <c r="P699" s="1427"/>
      <c r="Q699" s="1427"/>
      <c r="R699" s="1427"/>
      <c r="S699" s="1427"/>
      <c r="T699" s="1427"/>
      <c r="U699" s="1427"/>
      <c r="V699" s="1427"/>
      <c r="W699" s="1427"/>
      <c r="X699" s="1427"/>
      <c r="AA699" s="1427"/>
    </row>
    <row r="700" spans="1:27" s="516" customFormat="1" ht="51" customHeight="1">
      <c r="A700" s="1439"/>
      <c r="B700" s="1442"/>
      <c r="C700" s="1445"/>
      <c r="D700" s="1442"/>
      <c r="E700" s="1447"/>
      <c r="F700" s="1449"/>
      <c r="G700" s="1449"/>
      <c r="H700" s="1449"/>
      <c r="I700" s="1449"/>
      <c r="J700" s="1449"/>
      <c r="K700" s="675" t="s">
        <v>2714</v>
      </c>
      <c r="L700" s="682" t="s">
        <v>2715</v>
      </c>
      <c r="M700" s="675">
        <v>40876</v>
      </c>
      <c r="N700" s="1428"/>
      <c r="O700" s="1428"/>
      <c r="P700" s="1428"/>
      <c r="Q700" s="1428"/>
      <c r="R700" s="1428"/>
      <c r="S700" s="1428"/>
      <c r="T700" s="1428"/>
      <c r="U700" s="1428"/>
      <c r="V700" s="1428"/>
      <c r="W700" s="1428"/>
      <c r="X700" s="1428"/>
      <c r="AA700" s="1428"/>
    </row>
    <row r="701" spans="1:27" s="516" customFormat="1" ht="52.8">
      <c r="A701" s="986">
        <v>617</v>
      </c>
      <c r="B701" s="674" t="s">
        <v>2691</v>
      </c>
      <c r="C701" s="661" t="s">
        <v>54</v>
      </c>
      <c r="D701" s="674" t="s">
        <v>197</v>
      </c>
      <c r="E701" s="985" t="s">
        <v>1357</v>
      </c>
      <c r="F701" s="675" t="s">
        <v>206</v>
      </c>
      <c r="G701" s="675">
        <v>39234</v>
      </c>
      <c r="H701" s="675" t="s">
        <v>3126</v>
      </c>
      <c r="I701" s="675" t="s">
        <v>2716</v>
      </c>
      <c r="J701" s="675">
        <v>39442</v>
      </c>
      <c r="K701" s="675" t="s">
        <v>1359</v>
      </c>
      <c r="L701" s="682" t="s">
        <v>931</v>
      </c>
      <c r="M701" s="675">
        <v>41920</v>
      </c>
      <c r="N701" s="986" t="s">
        <v>46</v>
      </c>
      <c r="O701" s="986" t="s">
        <v>48</v>
      </c>
      <c r="P701" s="986" t="s">
        <v>1360</v>
      </c>
      <c r="Q701" s="985" t="s">
        <v>52</v>
      </c>
      <c r="R701" s="986" t="s">
        <v>35</v>
      </c>
      <c r="S701" s="750">
        <v>260920</v>
      </c>
      <c r="T701" s="750">
        <v>260920</v>
      </c>
      <c r="U701" s="750"/>
      <c r="V701" s="750"/>
      <c r="W701" s="750"/>
      <c r="X701" s="750"/>
      <c r="AA701" s="750"/>
    </row>
    <row r="702" spans="1:27" s="516" customFormat="1" ht="52.8">
      <c r="A702" s="986">
        <v>617</v>
      </c>
      <c r="B702" s="674" t="s">
        <v>2691</v>
      </c>
      <c r="C702" s="661" t="s">
        <v>54</v>
      </c>
      <c r="D702" s="674" t="s">
        <v>197</v>
      </c>
      <c r="E702" s="985" t="s">
        <v>1357</v>
      </c>
      <c r="F702" s="675" t="s">
        <v>206</v>
      </c>
      <c r="G702" s="675">
        <v>39234</v>
      </c>
      <c r="H702" s="675" t="s">
        <v>3126</v>
      </c>
      <c r="I702" s="675" t="s">
        <v>2716</v>
      </c>
      <c r="J702" s="675">
        <v>39442</v>
      </c>
      <c r="K702" s="675" t="s">
        <v>1359</v>
      </c>
      <c r="L702" s="682" t="s">
        <v>931</v>
      </c>
      <c r="M702" s="675">
        <v>41920</v>
      </c>
      <c r="N702" s="986" t="s">
        <v>46</v>
      </c>
      <c r="O702" s="986" t="s">
        <v>48</v>
      </c>
      <c r="P702" s="986" t="s">
        <v>1360</v>
      </c>
      <c r="Q702" s="985" t="s">
        <v>52</v>
      </c>
      <c r="R702" s="986" t="s">
        <v>36</v>
      </c>
      <c r="S702" s="750">
        <v>39920.76</v>
      </c>
      <c r="T702" s="750">
        <v>39920.76</v>
      </c>
      <c r="U702" s="750"/>
      <c r="V702" s="750"/>
      <c r="W702" s="750"/>
      <c r="X702" s="750"/>
      <c r="AA702" s="750"/>
    </row>
    <row r="703" spans="1:27" s="516" customFormat="1" ht="145.19999999999999">
      <c r="A703" s="1056">
        <v>617</v>
      </c>
      <c r="B703" s="1054" t="s">
        <v>2691</v>
      </c>
      <c r="C703" s="1055" t="s">
        <v>295</v>
      </c>
      <c r="D703" s="1054" t="s">
        <v>296</v>
      </c>
      <c r="E703" s="1057" t="s">
        <v>1292</v>
      </c>
      <c r="F703" s="1058" t="s">
        <v>2717</v>
      </c>
      <c r="G703" s="1058">
        <v>39814</v>
      </c>
      <c r="H703" s="1058" t="s">
        <v>1390</v>
      </c>
      <c r="I703" s="1058" t="s">
        <v>1391</v>
      </c>
      <c r="J703" s="1058">
        <v>39147</v>
      </c>
      <c r="K703" s="675" t="s">
        <v>3127</v>
      </c>
      <c r="L703" s="682" t="s">
        <v>2718</v>
      </c>
      <c r="M703" s="675" t="s">
        <v>2719</v>
      </c>
      <c r="N703" s="1056" t="s">
        <v>46</v>
      </c>
      <c r="O703" s="1056" t="s">
        <v>119</v>
      </c>
      <c r="P703" s="1056" t="s">
        <v>1394</v>
      </c>
      <c r="Q703" s="1057" t="s">
        <v>1395</v>
      </c>
      <c r="R703" s="1056" t="s">
        <v>35</v>
      </c>
      <c r="S703" s="1096">
        <v>0</v>
      </c>
      <c r="T703" s="1096">
        <v>0</v>
      </c>
      <c r="U703" s="1097">
        <v>1400</v>
      </c>
      <c r="V703" s="1098"/>
      <c r="W703" s="1098"/>
      <c r="X703" s="1098"/>
      <c r="AA703" s="1135">
        <v>1400</v>
      </c>
    </row>
    <row r="704" spans="1:27" s="516" customFormat="1" ht="73.5" customHeight="1">
      <c r="A704" s="1453">
        <v>617</v>
      </c>
      <c r="B704" s="1459" t="s">
        <v>2691</v>
      </c>
      <c r="C704" s="1462" t="s">
        <v>295</v>
      </c>
      <c r="D704" s="1459" t="s">
        <v>296</v>
      </c>
      <c r="E704" s="1456" t="s">
        <v>1292</v>
      </c>
      <c r="F704" s="1450" t="s">
        <v>2717</v>
      </c>
      <c r="G704" s="1450">
        <v>39814</v>
      </c>
      <c r="H704" s="1450" t="s">
        <v>1390</v>
      </c>
      <c r="I704" s="1450" t="s">
        <v>1391</v>
      </c>
      <c r="J704" s="1450">
        <v>39147</v>
      </c>
      <c r="K704" s="675" t="s">
        <v>3127</v>
      </c>
      <c r="L704" s="682" t="s">
        <v>2718</v>
      </c>
      <c r="M704" s="675" t="s">
        <v>2719</v>
      </c>
      <c r="N704" s="1453" t="s">
        <v>46</v>
      </c>
      <c r="O704" s="1453" t="s">
        <v>119</v>
      </c>
      <c r="P704" s="1453" t="s">
        <v>1394</v>
      </c>
      <c r="Q704" s="1456" t="s">
        <v>1395</v>
      </c>
      <c r="R704" s="1453" t="s">
        <v>39</v>
      </c>
      <c r="S704" s="1432">
        <v>50000</v>
      </c>
      <c r="T704" s="1432">
        <v>50000</v>
      </c>
      <c r="U704" s="1426">
        <v>67583</v>
      </c>
      <c r="V704" s="1426">
        <v>70900</v>
      </c>
      <c r="W704" s="1426">
        <v>70900</v>
      </c>
      <c r="X704" s="1426">
        <v>70900</v>
      </c>
      <c r="AA704" s="1426">
        <v>67583</v>
      </c>
    </row>
    <row r="705" spans="1:27" s="516" customFormat="1" ht="63.75" customHeight="1">
      <c r="A705" s="1454"/>
      <c r="B705" s="1460"/>
      <c r="C705" s="1463"/>
      <c r="D705" s="1460"/>
      <c r="E705" s="1457"/>
      <c r="F705" s="1451"/>
      <c r="G705" s="1451"/>
      <c r="H705" s="1451"/>
      <c r="I705" s="1451"/>
      <c r="J705" s="1451"/>
      <c r="K705" s="675" t="s">
        <v>2720</v>
      </c>
      <c r="L705" s="682" t="s">
        <v>2721</v>
      </c>
      <c r="M705" s="675">
        <v>42876</v>
      </c>
      <c r="N705" s="1454"/>
      <c r="O705" s="1454"/>
      <c r="P705" s="1454"/>
      <c r="Q705" s="1457"/>
      <c r="R705" s="1454"/>
      <c r="S705" s="1433"/>
      <c r="T705" s="1433"/>
      <c r="U705" s="1435"/>
      <c r="V705" s="1435"/>
      <c r="W705" s="1435"/>
      <c r="X705" s="1435"/>
      <c r="AA705" s="1435"/>
    </row>
    <row r="706" spans="1:27" s="516" customFormat="1" ht="38.25" customHeight="1">
      <c r="A706" s="1455"/>
      <c r="B706" s="1461"/>
      <c r="C706" s="1464"/>
      <c r="D706" s="1461"/>
      <c r="E706" s="1458"/>
      <c r="F706" s="1452"/>
      <c r="G706" s="1452"/>
      <c r="H706" s="1452"/>
      <c r="I706" s="1452"/>
      <c r="J706" s="1452"/>
      <c r="K706" s="675" t="s">
        <v>2722</v>
      </c>
      <c r="L706" s="682" t="s">
        <v>2723</v>
      </c>
      <c r="M706" s="675" t="s">
        <v>2724</v>
      </c>
      <c r="N706" s="1455"/>
      <c r="O706" s="1455"/>
      <c r="P706" s="1455"/>
      <c r="Q706" s="1458"/>
      <c r="R706" s="1455"/>
      <c r="S706" s="1434"/>
      <c r="T706" s="1434"/>
      <c r="U706" s="1436"/>
      <c r="V706" s="1436"/>
      <c r="W706" s="1436"/>
      <c r="X706" s="1436"/>
      <c r="AA706" s="1436"/>
    </row>
    <row r="707" spans="1:27" s="516" customFormat="1" ht="92.4">
      <c r="A707" s="986">
        <v>617</v>
      </c>
      <c r="B707" s="674" t="s">
        <v>2691</v>
      </c>
      <c r="C707" s="661" t="s">
        <v>696</v>
      </c>
      <c r="D707" s="674" t="s">
        <v>697</v>
      </c>
      <c r="E707" s="985" t="s">
        <v>1292</v>
      </c>
      <c r="F707" s="675" t="s">
        <v>1396</v>
      </c>
      <c r="G707" s="675">
        <v>39814</v>
      </c>
      <c r="H707" s="675" t="s">
        <v>1397</v>
      </c>
      <c r="I707" s="675" t="s">
        <v>1391</v>
      </c>
      <c r="J707" s="675">
        <v>39511</v>
      </c>
      <c r="K707" s="675" t="s">
        <v>1336</v>
      </c>
      <c r="L707" s="682" t="s">
        <v>1398</v>
      </c>
      <c r="M707" s="675">
        <v>42139</v>
      </c>
      <c r="N707" s="986" t="s">
        <v>46</v>
      </c>
      <c r="O707" s="986" t="s">
        <v>119</v>
      </c>
      <c r="P707" s="986" t="s">
        <v>1399</v>
      </c>
      <c r="Q707" s="985" t="s">
        <v>703</v>
      </c>
      <c r="R707" s="1051" t="s">
        <v>37</v>
      </c>
      <c r="S707" s="1099">
        <v>663284.93999999994</v>
      </c>
      <c r="T707" s="1099">
        <v>663284.93999999994</v>
      </c>
      <c r="U707" s="1100">
        <v>712382.16</v>
      </c>
      <c r="V707" s="1100">
        <v>721560</v>
      </c>
      <c r="W707" s="1100">
        <v>721560</v>
      </c>
      <c r="X707" s="1100">
        <f>W707</f>
        <v>721560</v>
      </c>
      <c r="AA707" s="1100">
        <v>712382.16</v>
      </c>
    </row>
    <row r="708" spans="1:27" s="516" customFormat="1" ht="92.4">
      <c r="A708" s="986">
        <v>617</v>
      </c>
      <c r="B708" s="674" t="s">
        <v>2691</v>
      </c>
      <c r="C708" s="661" t="s">
        <v>696</v>
      </c>
      <c r="D708" s="674" t="s">
        <v>697</v>
      </c>
      <c r="E708" s="985" t="s">
        <v>1292</v>
      </c>
      <c r="F708" s="675" t="s">
        <v>1396</v>
      </c>
      <c r="G708" s="675">
        <v>39814</v>
      </c>
      <c r="H708" s="675" t="s">
        <v>1397</v>
      </c>
      <c r="I708" s="675" t="s">
        <v>1391</v>
      </c>
      <c r="J708" s="675">
        <v>39511</v>
      </c>
      <c r="K708" s="675" t="s">
        <v>1336</v>
      </c>
      <c r="L708" s="682" t="s">
        <v>1398</v>
      </c>
      <c r="M708" s="675">
        <v>42139</v>
      </c>
      <c r="N708" s="986" t="s">
        <v>46</v>
      </c>
      <c r="O708" s="986" t="s">
        <v>119</v>
      </c>
      <c r="P708" s="986" t="s">
        <v>1399</v>
      </c>
      <c r="Q708" s="985" t="s">
        <v>703</v>
      </c>
      <c r="R708" s="328" t="s">
        <v>35</v>
      </c>
      <c r="S708" s="1047">
        <v>38300</v>
      </c>
      <c r="T708" s="1047">
        <v>38300</v>
      </c>
      <c r="U708" s="1101">
        <v>38560</v>
      </c>
      <c r="V708" s="1101">
        <v>38300</v>
      </c>
      <c r="W708" s="1101">
        <v>38300</v>
      </c>
      <c r="X708" s="1101">
        <f>W708</f>
        <v>38300</v>
      </c>
      <c r="AA708" s="1101">
        <v>38560</v>
      </c>
    </row>
    <row r="709" spans="1:27" s="516" customFormat="1" ht="92.4">
      <c r="A709" s="986">
        <v>617</v>
      </c>
      <c r="B709" s="674" t="s">
        <v>2691</v>
      </c>
      <c r="C709" s="661" t="s">
        <v>696</v>
      </c>
      <c r="D709" s="674" t="s">
        <v>697</v>
      </c>
      <c r="E709" s="985" t="s">
        <v>1292</v>
      </c>
      <c r="F709" s="675" t="s">
        <v>1396</v>
      </c>
      <c r="G709" s="675">
        <v>39814</v>
      </c>
      <c r="H709" s="675" t="s">
        <v>1397</v>
      </c>
      <c r="I709" s="675" t="s">
        <v>1391</v>
      </c>
      <c r="J709" s="675">
        <v>39511</v>
      </c>
      <c r="K709" s="675" t="s">
        <v>1336</v>
      </c>
      <c r="L709" s="682" t="s">
        <v>1398</v>
      </c>
      <c r="M709" s="675">
        <v>42139</v>
      </c>
      <c r="N709" s="986" t="s">
        <v>46</v>
      </c>
      <c r="O709" s="986" t="s">
        <v>119</v>
      </c>
      <c r="P709" s="986" t="s">
        <v>1399</v>
      </c>
      <c r="Q709" s="985" t="s">
        <v>703</v>
      </c>
      <c r="R709" s="328" t="s">
        <v>36</v>
      </c>
      <c r="S709" s="1047">
        <v>287745.06</v>
      </c>
      <c r="T709" s="1047">
        <v>287745.06</v>
      </c>
      <c r="U709" s="1101">
        <v>238387.84</v>
      </c>
      <c r="V709" s="1101">
        <v>229470</v>
      </c>
      <c r="W709" s="1101">
        <v>229470</v>
      </c>
      <c r="X709" s="1101">
        <f>W709</f>
        <v>229470</v>
      </c>
      <c r="AA709" s="1101">
        <v>238387.84</v>
      </c>
    </row>
    <row r="710" spans="1:27" s="516" customFormat="1" ht="92.4">
      <c r="A710" s="986">
        <v>617</v>
      </c>
      <c r="B710" s="674" t="s">
        <v>2691</v>
      </c>
      <c r="C710" s="661" t="s">
        <v>696</v>
      </c>
      <c r="D710" s="674" t="s">
        <v>697</v>
      </c>
      <c r="E710" s="985" t="s">
        <v>1292</v>
      </c>
      <c r="F710" s="675" t="s">
        <v>1396</v>
      </c>
      <c r="G710" s="675">
        <v>39814</v>
      </c>
      <c r="H710" s="675" t="s">
        <v>1397</v>
      </c>
      <c r="I710" s="675" t="s">
        <v>1391</v>
      </c>
      <c r="J710" s="675">
        <v>39511</v>
      </c>
      <c r="K710" s="675" t="s">
        <v>1336</v>
      </c>
      <c r="L710" s="682" t="s">
        <v>1398</v>
      </c>
      <c r="M710" s="675">
        <v>42139</v>
      </c>
      <c r="N710" s="986" t="s">
        <v>46</v>
      </c>
      <c r="O710" s="986" t="s">
        <v>119</v>
      </c>
      <c r="P710" s="986" t="s">
        <v>1399</v>
      </c>
      <c r="Q710" s="985" t="s">
        <v>703</v>
      </c>
      <c r="R710" s="986" t="s">
        <v>39</v>
      </c>
      <c r="S710" s="750">
        <v>58420</v>
      </c>
      <c r="T710" s="750">
        <v>58420</v>
      </c>
      <c r="U710" s="750">
        <v>58420</v>
      </c>
      <c r="V710" s="750">
        <v>58420</v>
      </c>
      <c r="W710" s="750">
        <v>58420</v>
      </c>
      <c r="X710" s="750">
        <f>W710</f>
        <v>58420</v>
      </c>
      <c r="AA710" s="750">
        <v>58420</v>
      </c>
    </row>
    <row r="711" spans="1:27" s="516" customFormat="1" ht="79.2">
      <c r="A711" s="986">
        <v>617</v>
      </c>
      <c r="B711" s="674" t="s">
        <v>2691</v>
      </c>
      <c r="C711" s="661" t="s">
        <v>2725</v>
      </c>
      <c r="D711" s="674" t="s">
        <v>2726</v>
      </c>
      <c r="E711" s="985" t="s">
        <v>1402</v>
      </c>
      <c r="F711" s="675" t="s">
        <v>1403</v>
      </c>
      <c r="G711" s="675">
        <v>38558</v>
      </c>
      <c r="H711" s="675" t="s">
        <v>1404</v>
      </c>
      <c r="I711" s="675" t="s">
        <v>1405</v>
      </c>
      <c r="J711" s="675">
        <v>38890</v>
      </c>
      <c r="K711" s="675" t="s">
        <v>1406</v>
      </c>
      <c r="L711" s="682" t="s">
        <v>1407</v>
      </c>
      <c r="M711" s="675">
        <v>42418</v>
      </c>
      <c r="N711" s="986" t="s">
        <v>46</v>
      </c>
      <c r="O711" s="986" t="s">
        <v>48</v>
      </c>
      <c r="P711" s="986" t="s">
        <v>1408</v>
      </c>
      <c r="Q711" s="985" t="s">
        <v>1409</v>
      </c>
      <c r="R711" s="986" t="s">
        <v>39</v>
      </c>
      <c r="S711" s="750">
        <v>321190</v>
      </c>
      <c r="T711" s="750">
        <v>215554.84</v>
      </c>
      <c r="U711" s="750"/>
      <c r="V711" s="750"/>
      <c r="W711" s="750"/>
      <c r="X711" s="750"/>
      <c r="AA711" s="750"/>
    </row>
    <row r="712" spans="1:27" s="640" customFormat="1" ht="13.2">
      <c r="A712" s="901"/>
      <c r="B712" s="904"/>
      <c r="C712" s="903"/>
      <c r="D712" s="905" t="s">
        <v>2727</v>
      </c>
      <c r="E712" s="906"/>
      <c r="F712" s="901"/>
      <c r="G712" s="728"/>
      <c r="H712" s="761"/>
      <c r="I712" s="761"/>
      <c r="J712" s="761"/>
      <c r="K712" s="761"/>
      <c r="L712" s="761"/>
      <c r="M712" s="761"/>
      <c r="N712" s="902"/>
      <c r="O712" s="902"/>
      <c r="P712" s="902"/>
      <c r="Q712" s="699"/>
      <c r="R712" s="902"/>
      <c r="S712" s="1000">
        <f t="shared" ref="S712:X712" si="19">SUM(S656:S711)</f>
        <v>126140614.22000001</v>
      </c>
      <c r="T712" s="1000">
        <f t="shared" si="19"/>
        <v>126034979.06000002</v>
      </c>
      <c r="U712" s="1000">
        <f t="shared" si="19"/>
        <v>122602588.62</v>
      </c>
      <c r="V712" s="1000">
        <f t="shared" si="19"/>
        <v>136890380</v>
      </c>
      <c r="W712" s="1000">
        <f t="shared" si="19"/>
        <v>136743890</v>
      </c>
      <c r="X712" s="1000">
        <f t="shared" si="19"/>
        <v>144115650</v>
      </c>
      <c r="AA712" s="1000">
        <f t="shared" ref="AA712" si="20">SUM(AA656:AA711)</f>
        <v>122602588.62</v>
      </c>
    </row>
    <row r="713" spans="1:27">
      <c r="A713" s="850" t="s">
        <v>2085</v>
      </c>
      <c r="B713" s="654"/>
      <c r="C713" s="859"/>
      <c r="D713" s="860"/>
      <c r="E713" s="853"/>
      <c r="F713" s="654"/>
      <c r="G713" s="656"/>
      <c r="H713" s="853"/>
      <c r="I713" s="654"/>
      <c r="J713" s="656"/>
      <c r="K713" s="707"/>
      <c r="L713" s="654"/>
      <c r="M713" s="656"/>
      <c r="N713" s="861"/>
      <c r="O713" s="861"/>
      <c r="P713" s="861"/>
      <c r="Q713" s="862"/>
      <c r="R713" s="861"/>
      <c r="S713" s="863"/>
      <c r="T713" s="863"/>
      <c r="U713" s="863"/>
      <c r="V713" s="863"/>
      <c r="W713" s="863"/>
      <c r="X713" s="863"/>
      <c r="AA713" s="863"/>
    </row>
    <row r="714" spans="1:27" ht="52.8">
      <c r="A714" s="759" t="s">
        <v>2729</v>
      </c>
      <c r="B714" s="760" t="s">
        <v>2085</v>
      </c>
      <c r="C714" s="907" t="s">
        <v>1411</v>
      </c>
      <c r="D714" s="908" t="s">
        <v>2730</v>
      </c>
      <c r="E714" s="679" t="s">
        <v>1292</v>
      </c>
      <c r="F714" s="675" t="s">
        <v>1293</v>
      </c>
      <c r="G714" s="889">
        <v>39814</v>
      </c>
      <c r="H714" s="675" t="s">
        <v>2731</v>
      </c>
      <c r="I714" s="675" t="s">
        <v>477</v>
      </c>
      <c r="J714" s="909">
        <v>38416</v>
      </c>
      <c r="K714" s="675" t="s">
        <v>1295</v>
      </c>
      <c r="L714" s="902" t="s">
        <v>217</v>
      </c>
      <c r="M714" s="675">
        <v>41794</v>
      </c>
      <c r="N714" s="678" t="s">
        <v>46</v>
      </c>
      <c r="O714" s="678" t="s">
        <v>48</v>
      </c>
      <c r="P714" s="910" t="s">
        <v>1463</v>
      </c>
      <c r="Q714" s="732" t="s">
        <v>1297</v>
      </c>
      <c r="R714" s="678" t="s">
        <v>39</v>
      </c>
      <c r="S714" s="684">
        <v>779541.81</v>
      </c>
      <c r="T714" s="684">
        <v>779320.86</v>
      </c>
      <c r="U714" s="686">
        <v>405340</v>
      </c>
      <c r="V714" s="686">
        <v>357850</v>
      </c>
      <c r="W714" s="686">
        <v>357850</v>
      </c>
      <c r="X714" s="686">
        <v>357850</v>
      </c>
      <c r="AA714" s="686">
        <v>405340</v>
      </c>
    </row>
    <row r="715" spans="1:27" ht="52.8">
      <c r="A715" s="759" t="s">
        <v>2729</v>
      </c>
      <c r="B715" s="760" t="s">
        <v>2085</v>
      </c>
      <c r="C715" s="907" t="s">
        <v>1411</v>
      </c>
      <c r="D715" s="908" t="s">
        <v>2730</v>
      </c>
      <c r="E715" s="679" t="s">
        <v>1292</v>
      </c>
      <c r="F715" s="675" t="s">
        <v>1293</v>
      </c>
      <c r="G715" s="889">
        <v>39814</v>
      </c>
      <c r="H715" s="675" t="s">
        <v>1294</v>
      </c>
      <c r="I715" s="675" t="s">
        <v>477</v>
      </c>
      <c r="J715" s="909">
        <v>38416</v>
      </c>
      <c r="K715" s="675" t="s">
        <v>1295</v>
      </c>
      <c r="L715" s="902" t="s">
        <v>217</v>
      </c>
      <c r="M715" s="675">
        <v>41794</v>
      </c>
      <c r="N715" s="911" t="s">
        <v>252</v>
      </c>
      <c r="O715" s="911" t="s">
        <v>46</v>
      </c>
      <c r="P715" s="910">
        <v>410120190</v>
      </c>
      <c r="Q715" s="732" t="s">
        <v>1309</v>
      </c>
      <c r="R715" s="678" t="s">
        <v>1310</v>
      </c>
      <c r="S715" s="686">
        <v>338000</v>
      </c>
      <c r="T715" s="686">
        <v>293560.8</v>
      </c>
      <c r="U715" s="686">
        <v>667154.68999999994</v>
      </c>
      <c r="V715" s="686">
        <v>725720</v>
      </c>
      <c r="W715" s="686">
        <v>725720</v>
      </c>
      <c r="X715" s="686">
        <v>725720</v>
      </c>
      <c r="AA715" s="686">
        <v>667154.68999999994</v>
      </c>
    </row>
    <row r="716" spans="1:27" ht="52.8">
      <c r="A716" s="759" t="s">
        <v>2729</v>
      </c>
      <c r="B716" s="760" t="s">
        <v>2085</v>
      </c>
      <c r="C716" s="907" t="s">
        <v>1411</v>
      </c>
      <c r="D716" s="908" t="s">
        <v>2730</v>
      </c>
      <c r="E716" s="679" t="s">
        <v>1292</v>
      </c>
      <c r="F716" s="675" t="s">
        <v>1293</v>
      </c>
      <c r="G716" s="889">
        <v>39814</v>
      </c>
      <c r="H716" s="675" t="s">
        <v>1294</v>
      </c>
      <c r="I716" s="675" t="s">
        <v>477</v>
      </c>
      <c r="J716" s="909">
        <v>38416</v>
      </c>
      <c r="K716" s="675" t="s">
        <v>1295</v>
      </c>
      <c r="L716" s="902" t="s">
        <v>217</v>
      </c>
      <c r="M716" s="675">
        <v>41794</v>
      </c>
      <c r="N716" s="911" t="s">
        <v>252</v>
      </c>
      <c r="O716" s="911" t="s">
        <v>46</v>
      </c>
      <c r="P716" s="910" t="s">
        <v>2694</v>
      </c>
      <c r="Q716" s="732" t="s">
        <v>1309</v>
      </c>
      <c r="R716" s="678" t="s">
        <v>1310</v>
      </c>
      <c r="S716" s="686">
        <v>0</v>
      </c>
      <c r="T716" s="686">
        <v>0</v>
      </c>
      <c r="U716" s="686">
        <v>186472.7</v>
      </c>
      <c r="V716" s="826">
        <v>0</v>
      </c>
      <c r="W716" s="826">
        <v>0</v>
      </c>
      <c r="X716" s="826">
        <v>0</v>
      </c>
      <c r="AA716" s="686">
        <v>186472.7</v>
      </c>
    </row>
    <row r="717" spans="1:27" ht="52.8">
      <c r="A717" s="759" t="s">
        <v>2729</v>
      </c>
      <c r="B717" s="760" t="s">
        <v>2085</v>
      </c>
      <c r="C717" s="907" t="s">
        <v>1411</v>
      </c>
      <c r="D717" s="908" t="s">
        <v>2730</v>
      </c>
      <c r="E717" s="679" t="s">
        <v>1292</v>
      </c>
      <c r="F717" s="675" t="s">
        <v>1293</v>
      </c>
      <c r="G717" s="889">
        <v>39814</v>
      </c>
      <c r="H717" s="675" t="s">
        <v>1294</v>
      </c>
      <c r="I717" s="675" t="s">
        <v>477</v>
      </c>
      <c r="J717" s="909">
        <v>38416</v>
      </c>
      <c r="K717" s="675" t="s">
        <v>1295</v>
      </c>
      <c r="L717" s="902" t="s">
        <v>217</v>
      </c>
      <c r="M717" s="675">
        <v>41794</v>
      </c>
      <c r="N717" s="911" t="s">
        <v>252</v>
      </c>
      <c r="O717" s="911" t="s">
        <v>46</v>
      </c>
      <c r="P717" s="910">
        <v>410120190</v>
      </c>
      <c r="Q717" s="732" t="s">
        <v>1309</v>
      </c>
      <c r="R717" s="678" t="s">
        <v>39</v>
      </c>
      <c r="S717" s="686">
        <v>431781.16</v>
      </c>
      <c r="T717" s="686">
        <v>431777.16</v>
      </c>
      <c r="U717" s="686">
        <v>463362.09</v>
      </c>
      <c r="V717" s="686">
        <v>997540</v>
      </c>
      <c r="W717" s="686">
        <v>997540</v>
      </c>
      <c r="X717" s="686">
        <v>997540</v>
      </c>
      <c r="AA717" s="686">
        <v>463362.09</v>
      </c>
    </row>
    <row r="718" spans="1:27" ht="171.6">
      <c r="A718" s="759" t="s">
        <v>2729</v>
      </c>
      <c r="B718" s="760" t="s">
        <v>2085</v>
      </c>
      <c r="C718" s="907" t="s">
        <v>2732</v>
      </c>
      <c r="D718" s="908" t="s">
        <v>2733</v>
      </c>
      <c r="E718" s="679" t="s">
        <v>1292</v>
      </c>
      <c r="F718" s="675" t="s">
        <v>1315</v>
      </c>
      <c r="G718" s="889">
        <v>39814</v>
      </c>
      <c r="H718" s="675" t="s">
        <v>1294</v>
      </c>
      <c r="I718" s="675" t="s">
        <v>477</v>
      </c>
      <c r="J718" s="909">
        <v>38416</v>
      </c>
      <c r="K718" s="675" t="str">
        <f t="shared" ref="K718:M719" si="21">K720</f>
        <v xml:space="preserve">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v>
      </c>
      <c r="L718" s="675" t="str">
        <f t="shared" si="21"/>
        <v>п.2   абз  2,3 Приложения</v>
      </c>
      <c r="M718" s="912">
        <f t="shared" si="21"/>
        <v>42600</v>
      </c>
      <c r="N718" s="911" t="s">
        <v>119</v>
      </c>
      <c r="O718" s="911" t="s">
        <v>548</v>
      </c>
      <c r="P718" s="910">
        <v>420220130</v>
      </c>
      <c r="Q718" s="732" t="s">
        <v>1319</v>
      </c>
      <c r="R718" s="678" t="s">
        <v>39</v>
      </c>
      <c r="S718" s="686">
        <v>36891748</v>
      </c>
      <c r="T718" s="686">
        <v>36891748</v>
      </c>
      <c r="U718" s="826">
        <v>0</v>
      </c>
      <c r="V718" s="826">
        <v>0</v>
      </c>
      <c r="W718" s="826">
        <v>0</v>
      </c>
      <c r="X718" s="826">
        <v>0</v>
      </c>
      <c r="AA718" s="826">
        <v>0</v>
      </c>
    </row>
    <row r="719" spans="1:27" ht="171.6">
      <c r="A719" s="759" t="s">
        <v>2729</v>
      </c>
      <c r="B719" s="760" t="s">
        <v>2085</v>
      </c>
      <c r="C719" s="907" t="s">
        <v>2732</v>
      </c>
      <c r="D719" s="908" t="s">
        <v>2733</v>
      </c>
      <c r="E719" s="679" t="s">
        <v>1292</v>
      </c>
      <c r="F719" s="675" t="s">
        <v>1315</v>
      </c>
      <c r="G719" s="889">
        <v>39814</v>
      </c>
      <c r="H719" s="675" t="s">
        <v>1294</v>
      </c>
      <c r="I719" s="675" t="s">
        <v>477</v>
      </c>
      <c r="J719" s="909">
        <v>38416</v>
      </c>
      <c r="K719" s="675" t="str">
        <f t="shared" si="21"/>
        <v xml:space="preserve">Постановление администрации города Ставрополя от 05.08.2016 № 1814  "Об утверждении Порядка ремонта и содержания автомобильных дорог общего пользования местного значения в границах муниципального образования города Ставрополя Ставропольского края </v>
      </c>
      <c r="L719" s="675" t="str">
        <f t="shared" si="21"/>
        <v>п.2   абз  2,3 Приложения</v>
      </c>
      <c r="M719" s="912">
        <f t="shared" si="21"/>
        <v>42600</v>
      </c>
      <c r="N719" s="911" t="s">
        <v>119</v>
      </c>
      <c r="O719" s="911" t="s">
        <v>548</v>
      </c>
      <c r="P719" s="910">
        <v>420221090</v>
      </c>
      <c r="Q719" s="732" t="s">
        <v>1416</v>
      </c>
      <c r="R719" s="678" t="s">
        <v>39</v>
      </c>
      <c r="S719" s="686">
        <v>0</v>
      </c>
      <c r="T719" s="686">
        <v>0</v>
      </c>
      <c r="U719" s="686">
        <v>15208750</v>
      </c>
      <c r="V719" s="686">
        <v>50135830</v>
      </c>
      <c r="W719" s="686">
        <v>54743990</v>
      </c>
      <c r="X719" s="686">
        <v>59812980</v>
      </c>
      <c r="AA719" s="686">
        <v>15208750</v>
      </c>
    </row>
    <row r="720" spans="1:27" ht="171.6">
      <c r="A720" s="759" t="s">
        <v>2729</v>
      </c>
      <c r="B720" s="760" t="s">
        <v>2085</v>
      </c>
      <c r="C720" s="907" t="s">
        <v>2732</v>
      </c>
      <c r="D720" s="908" t="s">
        <v>2733</v>
      </c>
      <c r="E720" s="679" t="s">
        <v>1292</v>
      </c>
      <c r="F720" s="675" t="s">
        <v>1315</v>
      </c>
      <c r="G720" s="889">
        <v>39814</v>
      </c>
      <c r="H720" s="675" t="s">
        <v>1294</v>
      </c>
      <c r="I720" s="675" t="s">
        <v>477</v>
      </c>
      <c r="J720" s="909">
        <v>38416</v>
      </c>
      <c r="K720" s="761" t="s">
        <v>2734</v>
      </c>
      <c r="L720" s="761" t="s">
        <v>1340</v>
      </c>
      <c r="M720" s="761">
        <v>42600</v>
      </c>
      <c r="N720" s="911" t="s">
        <v>119</v>
      </c>
      <c r="O720" s="911" t="s">
        <v>548</v>
      </c>
      <c r="P720" s="910">
        <v>420221030</v>
      </c>
      <c r="Q720" s="732" t="s">
        <v>1319</v>
      </c>
      <c r="R720" s="678" t="s">
        <v>39</v>
      </c>
      <c r="S720" s="686">
        <v>7248802</v>
      </c>
      <c r="T720" s="686">
        <v>7248802</v>
      </c>
      <c r="U720" s="686">
        <v>30172000</v>
      </c>
      <c r="V720" s="686">
        <v>0</v>
      </c>
      <c r="W720" s="686">
        <v>0</v>
      </c>
      <c r="X720" s="686">
        <v>0</v>
      </c>
      <c r="AA720" s="686">
        <v>30172000</v>
      </c>
    </row>
    <row r="721" spans="1:27" ht="171.6">
      <c r="A721" s="759" t="s">
        <v>2729</v>
      </c>
      <c r="B721" s="760" t="s">
        <v>2085</v>
      </c>
      <c r="C721" s="907" t="s">
        <v>2732</v>
      </c>
      <c r="D721" s="908" t="s">
        <v>2733</v>
      </c>
      <c r="E721" s="679" t="s">
        <v>1292</v>
      </c>
      <c r="F721" s="675" t="s">
        <v>1315</v>
      </c>
      <c r="G721" s="889">
        <v>39814</v>
      </c>
      <c r="H721" s="675" t="s">
        <v>1294</v>
      </c>
      <c r="I721" s="675" t="s">
        <v>477</v>
      </c>
      <c r="J721" s="909">
        <v>38416</v>
      </c>
      <c r="K721" s="761" t="s">
        <v>2734</v>
      </c>
      <c r="L721" s="761" t="s">
        <v>1340</v>
      </c>
      <c r="M721" s="761">
        <v>42600</v>
      </c>
      <c r="N721" s="911" t="s">
        <v>119</v>
      </c>
      <c r="O721" s="911" t="s">
        <v>548</v>
      </c>
      <c r="P721" s="910">
        <v>420220820</v>
      </c>
      <c r="Q721" s="732" t="s">
        <v>1342</v>
      </c>
      <c r="R721" s="678" t="s">
        <v>39</v>
      </c>
      <c r="S721" s="686">
        <v>11400000</v>
      </c>
      <c r="T721" s="686">
        <v>11400000</v>
      </c>
      <c r="U721" s="686">
        <v>2690362.01</v>
      </c>
      <c r="V721" s="686">
        <v>10087430</v>
      </c>
      <c r="W721" s="686">
        <v>10087430</v>
      </c>
      <c r="X721" s="686">
        <v>10087430</v>
      </c>
      <c r="AA721" s="686">
        <v>2690362.01</v>
      </c>
    </row>
    <row r="722" spans="1:27" ht="171.6">
      <c r="A722" s="759" t="s">
        <v>2729</v>
      </c>
      <c r="B722" s="760" t="s">
        <v>2085</v>
      </c>
      <c r="C722" s="907" t="s">
        <v>2732</v>
      </c>
      <c r="D722" s="908" t="s">
        <v>2733</v>
      </c>
      <c r="E722" s="679" t="s">
        <v>1292</v>
      </c>
      <c r="F722" s="675" t="s">
        <v>1344</v>
      </c>
      <c r="G722" s="889">
        <v>39814</v>
      </c>
      <c r="H722" s="675" t="s">
        <v>2751</v>
      </c>
      <c r="I722" s="675" t="s">
        <v>1352</v>
      </c>
      <c r="J722" s="909">
        <v>35655</v>
      </c>
      <c r="K722" s="675" t="s">
        <v>1336</v>
      </c>
      <c r="L722" s="675" t="s">
        <v>1437</v>
      </c>
      <c r="M722" s="675">
        <v>42139</v>
      </c>
      <c r="N722" s="911" t="s">
        <v>119</v>
      </c>
      <c r="O722" s="911" t="s">
        <v>548</v>
      </c>
      <c r="P722" s="910">
        <v>420221410</v>
      </c>
      <c r="Q722" s="679" t="s">
        <v>1342</v>
      </c>
      <c r="R722" s="678" t="s">
        <v>39</v>
      </c>
      <c r="S722" s="686">
        <v>0</v>
      </c>
      <c r="T722" s="686">
        <v>0</v>
      </c>
      <c r="U722" s="686">
        <v>10980230</v>
      </c>
      <c r="V722" s="686">
        <v>0</v>
      </c>
      <c r="W722" s="686">
        <v>0</v>
      </c>
      <c r="X722" s="686">
        <v>0</v>
      </c>
      <c r="AA722" s="686">
        <v>10980230</v>
      </c>
    </row>
    <row r="723" spans="1:27" ht="132">
      <c r="A723" s="759" t="s">
        <v>2729</v>
      </c>
      <c r="B723" s="760" t="s">
        <v>2085</v>
      </c>
      <c r="C723" s="907" t="s">
        <v>2735</v>
      </c>
      <c r="D723" s="755" t="s">
        <v>2736</v>
      </c>
      <c r="E723" s="679" t="s">
        <v>1292</v>
      </c>
      <c r="F723" s="675" t="s">
        <v>1418</v>
      </c>
      <c r="G723" s="889">
        <v>39814</v>
      </c>
      <c r="H723" s="675" t="s">
        <v>1294</v>
      </c>
      <c r="I723" s="675" t="s">
        <v>477</v>
      </c>
      <c r="J723" s="909">
        <v>38416</v>
      </c>
      <c r="K723" s="675" t="s">
        <v>1295</v>
      </c>
      <c r="L723" s="675" t="s">
        <v>217</v>
      </c>
      <c r="M723" s="675">
        <v>41794</v>
      </c>
      <c r="N723" s="911" t="s">
        <v>252</v>
      </c>
      <c r="O723" s="911" t="s">
        <v>46</v>
      </c>
      <c r="P723" s="910" t="s">
        <v>2737</v>
      </c>
      <c r="Q723" s="732" t="s">
        <v>1312</v>
      </c>
      <c r="R723" s="678" t="s">
        <v>39</v>
      </c>
      <c r="S723" s="686">
        <v>99828</v>
      </c>
      <c r="T723" s="686">
        <v>99828</v>
      </c>
      <c r="U723" s="686">
        <v>0</v>
      </c>
      <c r="V723" s="686">
        <v>0</v>
      </c>
      <c r="W723" s="686">
        <v>0</v>
      </c>
      <c r="X723" s="686">
        <v>0</v>
      </c>
      <c r="AA723" s="686">
        <v>0</v>
      </c>
    </row>
    <row r="724" spans="1:27" ht="79.2">
      <c r="A724" s="759" t="s">
        <v>2729</v>
      </c>
      <c r="B724" s="760" t="s">
        <v>2085</v>
      </c>
      <c r="C724" s="907" t="s">
        <v>2738</v>
      </c>
      <c r="D724" s="913" t="s">
        <v>2739</v>
      </c>
      <c r="E724" s="679" t="s">
        <v>1292</v>
      </c>
      <c r="F724" s="675" t="s">
        <v>2740</v>
      </c>
      <c r="G724" s="889">
        <v>39814</v>
      </c>
      <c r="H724" s="675" t="s">
        <v>1294</v>
      </c>
      <c r="I724" s="675" t="s">
        <v>477</v>
      </c>
      <c r="J724" s="909">
        <v>38416</v>
      </c>
      <c r="K724" s="675" t="s">
        <v>2741</v>
      </c>
      <c r="L724" s="728" t="s">
        <v>512</v>
      </c>
      <c r="M724" s="761">
        <v>42551</v>
      </c>
      <c r="N724" s="911" t="s">
        <v>505</v>
      </c>
      <c r="O724" s="911" t="s">
        <v>50</v>
      </c>
      <c r="P724" s="910" t="s">
        <v>2742</v>
      </c>
      <c r="Q724" s="732" t="s">
        <v>3128</v>
      </c>
      <c r="R724" s="678" t="s">
        <v>676</v>
      </c>
      <c r="S724" s="686">
        <v>24090112.02</v>
      </c>
      <c r="T724" s="686">
        <v>24090112.02</v>
      </c>
      <c r="U724" s="686">
        <v>0</v>
      </c>
      <c r="V724" s="686">
        <v>0</v>
      </c>
      <c r="W724" s="686">
        <v>0</v>
      </c>
      <c r="X724" s="826">
        <v>0</v>
      </c>
      <c r="AA724" s="686">
        <v>0</v>
      </c>
    </row>
    <row r="725" spans="1:27" ht="79.2">
      <c r="A725" s="759" t="s">
        <v>2729</v>
      </c>
      <c r="B725" s="760" t="s">
        <v>2085</v>
      </c>
      <c r="C725" s="907" t="s">
        <v>2738</v>
      </c>
      <c r="D725" s="913" t="s">
        <v>2739</v>
      </c>
      <c r="E725" s="679" t="s">
        <v>1292</v>
      </c>
      <c r="F725" s="675" t="s">
        <v>2740</v>
      </c>
      <c r="G725" s="889">
        <v>39814</v>
      </c>
      <c r="H725" s="675" t="s">
        <v>1294</v>
      </c>
      <c r="I725" s="675" t="s">
        <v>477</v>
      </c>
      <c r="J725" s="909">
        <v>38416</v>
      </c>
      <c r="K725" s="675" t="s">
        <v>3129</v>
      </c>
      <c r="L725" s="675" t="s">
        <v>3130</v>
      </c>
      <c r="M725" s="675">
        <v>43012</v>
      </c>
      <c r="N725" s="911" t="s">
        <v>505</v>
      </c>
      <c r="O725" s="911" t="s">
        <v>50</v>
      </c>
      <c r="P725" s="910" t="s">
        <v>2743</v>
      </c>
      <c r="Q725" s="732" t="s">
        <v>1429</v>
      </c>
      <c r="R725" s="678" t="s">
        <v>173</v>
      </c>
      <c r="S725" s="686">
        <v>477081</v>
      </c>
      <c r="T725" s="686">
        <v>477081</v>
      </c>
      <c r="U725" s="826">
        <v>0</v>
      </c>
      <c r="V725" s="826">
        <v>0</v>
      </c>
      <c r="W725" s="826">
        <v>0</v>
      </c>
      <c r="X725" s="826">
        <v>0</v>
      </c>
      <c r="AA725" s="826">
        <v>0</v>
      </c>
    </row>
    <row r="726" spans="1:27" s="1144" customFormat="1" ht="53.25" customHeight="1">
      <c r="A726" s="759" t="s">
        <v>2729</v>
      </c>
      <c r="B726" s="760" t="s">
        <v>2085</v>
      </c>
      <c r="C726" s="907" t="s">
        <v>2738</v>
      </c>
      <c r="D726" s="913" t="s">
        <v>2739</v>
      </c>
      <c r="E726" s="1138" t="s">
        <v>1292</v>
      </c>
      <c r="F726" s="675" t="s">
        <v>2740</v>
      </c>
      <c r="G726" s="889">
        <v>39814</v>
      </c>
      <c r="H726" s="675" t="s">
        <v>1294</v>
      </c>
      <c r="I726" s="675" t="s">
        <v>477</v>
      </c>
      <c r="J726" s="909">
        <v>38416</v>
      </c>
      <c r="K726" s="675" t="s">
        <v>3129</v>
      </c>
      <c r="L726" s="675" t="s">
        <v>3130</v>
      </c>
      <c r="M726" s="675">
        <v>43012</v>
      </c>
      <c r="N726" s="911" t="s">
        <v>505</v>
      </c>
      <c r="O726" s="911" t="s">
        <v>50</v>
      </c>
      <c r="P726" s="1145">
        <v>9810021560</v>
      </c>
      <c r="Q726" s="738" t="s">
        <v>3549</v>
      </c>
      <c r="R726" s="801" t="s">
        <v>39</v>
      </c>
      <c r="S726" s="685"/>
      <c r="T726" s="685"/>
      <c r="U726" s="826">
        <v>361636.5</v>
      </c>
      <c r="V726" s="826"/>
      <c r="W726" s="826"/>
      <c r="X726" s="826"/>
      <c r="AA726" s="1143"/>
    </row>
    <row r="727" spans="1:27" ht="79.2">
      <c r="A727" s="759" t="s">
        <v>2729</v>
      </c>
      <c r="B727" s="760" t="s">
        <v>2085</v>
      </c>
      <c r="C727" s="907" t="s">
        <v>2738</v>
      </c>
      <c r="D727" s="913" t="s">
        <v>2739</v>
      </c>
      <c r="E727" s="679" t="s">
        <v>1292</v>
      </c>
      <c r="F727" s="675" t="s">
        <v>2740</v>
      </c>
      <c r="G727" s="889">
        <v>39814</v>
      </c>
      <c r="H727" s="675" t="s">
        <v>1294</v>
      </c>
      <c r="I727" s="675" t="s">
        <v>477</v>
      </c>
      <c r="J727" s="909">
        <v>38416</v>
      </c>
      <c r="K727" s="675" t="s">
        <v>3129</v>
      </c>
      <c r="L727" s="675" t="s">
        <v>3130</v>
      </c>
      <c r="M727" s="675">
        <v>43012</v>
      </c>
      <c r="N727" s="911" t="s">
        <v>505</v>
      </c>
      <c r="O727" s="911" t="s">
        <v>50</v>
      </c>
      <c r="P727" s="914">
        <v>9810021150</v>
      </c>
      <c r="Q727" s="732" t="s">
        <v>1429</v>
      </c>
      <c r="R727" s="678" t="s">
        <v>508</v>
      </c>
      <c r="S727" s="686">
        <v>0</v>
      </c>
      <c r="T727" s="686">
        <v>0</v>
      </c>
      <c r="U727" s="826">
        <v>161634</v>
      </c>
      <c r="V727" s="826">
        <v>0</v>
      </c>
      <c r="W727" s="826">
        <v>0</v>
      </c>
      <c r="X727" s="826">
        <v>0</v>
      </c>
      <c r="AA727" s="826">
        <v>161634</v>
      </c>
    </row>
    <row r="728" spans="1:27" ht="52.8">
      <c r="A728" s="759" t="s">
        <v>2729</v>
      </c>
      <c r="B728" s="760" t="s">
        <v>2085</v>
      </c>
      <c r="C728" s="907" t="s">
        <v>2744</v>
      </c>
      <c r="D728" s="908" t="s">
        <v>2745</v>
      </c>
      <c r="E728" s="679" t="s">
        <v>1292</v>
      </c>
      <c r="F728" s="675" t="s">
        <v>1325</v>
      </c>
      <c r="G728" s="889">
        <v>39814</v>
      </c>
      <c r="H728" s="675" t="s">
        <v>1294</v>
      </c>
      <c r="I728" s="675" t="s">
        <v>477</v>
      </c>
      <c r="J728" s="909">
        <v>38416</v>
      </c>
      <c r="K728" s="675" t="s">
        <v>1336</v>
      </c>
      <c r="L728" s="675" t="s">
        <v>1430</v>
      </c>
      <c r="M728" s="675">
        <v>42139</v>
      </c>
      <c r="N728" s="911" t="s">
        <v>127</v>
      </c>
      <c r="O728" s="911" t="s">
        <v>46</v>
      </c>
      <c r="P728" s="910">
        <v>710120060</v>
      </c>
      <c r="Q728" s="732" t="s">
        <v>129</v>
      </c>
      <c r="R728" s="678" t="s">
        <v>39</v>
      </c>
      <c r="S728" s="686">
        <v>964577</v>
      </c>
      <c r="T728" s="686">
        <v>959248</v>
      </c>
      <c r="U728" s="685">
        <v>957200</v>
      </c>
      <c r="V728" s="686">
        <v>919000</v>
      </c>
      <c r="W728" s="686">
        <v>919000</v>
      </c>
      <c r="X728" s="686">
        <v>919000</v>
      </c>
      <c r="AA728" s="685">
        <v>972400</v>
      </c>
    </row>
    <row r="729" spans="1:27" ht="52.8">
      <c r="A729" s="759" t="s">
        <v>2729</v>
      </c>
      <c r="B729" s="760" t="s">
        <v>2085</v>
      </c>
      <c r="C729" s="907" t="s">
        <v>2744</v>
      </c>
      <c r="D729" s="908" t="s">
        <v>2745</v>
      </c>
      <c r="E729" s="679" t="s">
        <v>1292</v>
      </c>
      <c r="F729" s="675" t="s">
        <v>1325</v>
      </c>
      <c r="G729" s="889">
        <v>39814</v>
      </c>
      <c r="H729" s="675" t="s">
        <v>1294</v>
      </c>
      <c r="I729" s="675" t="s">
        <v>477</v>
      </c>
      <c r="J729" s="909">
        <v>38416</v>
      </c>
      <c r="K729" s="675" t="s">
        <v>1336</v>
      </c>
      <c r="L729" s="675" t="s">
        <v>1430</v>
      </c>
      <c r="M729" s="675">
        <v>42139</v>
      </c>
      <c r="N729" s="911" t="s">
        <v>127</v>
      </c>
      <c r="O729" s="911" t="s">
        <v>46</v>
      </c>
      <c r="P729" s="910">
        <v>710121130</v>
      </c>
      <c r="Q729" s="732" t="s">
        <v>1329</v>
      </c>
      <c r="R729" s="678" t="s">
        <v>39</v>
      </c>
      <c r="S729" s="686">
        <v>399800</v>
      </c>
      <c r="T729" s="686">
        <v>399798</v>
      </c>
      <c r="U729" s="685">
        <v>583600</v>
      </c>
      <c r="V729" s="686">
        <v>561000</v>
      </c>
      <c r="W729" s="686">
        <v>561000</v>
      </c>
      <c r="X729" s="686">
        <v>561000</v>
      </c>
      <c r="AA729" s="685">
        <v>620000</v>
      </c>
    </row>
    <row r="730" spans="1:27" ht="79.2">
      <c r="A730" s="759" t="s">
        <v>2729</v>
      </c>
      <c r="B730" s="760" t="s">
        <v>2085</v>
      </c>
      <c r="C730" s="907" t="s">
        <v>2746</v>
      </c>
      <c r="D730" s="915" t="s">
        <v>2747</v>
      </c>
      <c r="E730" s="679" t="s">
        <v>1292</v>
      </c>
      <c r="F730" s="675" t="s">
        <v>1332</v>
      </c>
      <c r="G730" s="889">
        <v>39814</v>
      </c>
      <c r="H730" s="675" t="s">
        <v>1294</v>
      </c>
      <c r="I730" s="675" t="s">
        <v>477</v>
      </c>
      <c r="J730" s="909">
        <v>38416</v>
      </c>
      <c r="K730" s="916" t="s">
        <v>3363</v>
      </c>
      <c r="L730" s="761" t="s">
        <v>3131</v>
      </c>
      <c r="M730" s="761" t="s">
        <v>3132</v>
      </c>
      <c r="N730" s="911" t="s">
        <v>252</v>
      </c>
      <c r="O730" s="911" t="s">
        <v>50</v>
      </c>
      <c r="P730" s="678" t="s">
        <v>896</v>
      </c>
      <c r="Q730" s="732" t="s">
        <v>897</v>
      </c>
      <c r="R730" s="678" t="s">
        <v>39</v>
      </c>
      <c r="S730" s="686">
        <v>1160300</v>
      </c>
      <c r="T730" s="762">
        <v>1160300</v>
      </c>
      <c r="U730" s="685">
        <v>1101365</v>
      </c>
      <c r="V730" s="686">
        <v>1477000</v>
      </c>
      <c r="W730" s="686">
        <v>1477000</v>
      </c>
      <c r="X730" s="686">
        <v>1477000</v>
      </c>
      <c r="AA730" s="686">
        <v>1103365</v>
      </c>
    </row>
    <row r="731" spans="1:27" ht="250.8">
      <c r="A731" s="759" t="s">
        <v>2729</v>
      </c>
      <c r="B731" s="760" t="s">
        <v>2085</v>
      </c>
      <c r="C731" s="907" t="s">
        <v>2748</v>
      </c>
      <c r="D731" s="781" t="s">
        <v>2749</v>
      </c>
      <c r="E731" s="679" t="s">
        <v>1292</v>
      </c>
      <c r="F731" s="675" t="s">
        <v>1293</v>
      </c>
      <c r="G731" s="889">
        <v>39814</v>
      </c>
      <c r="H731" s="675" t="s">
        <v>1294</v>
      </c>
      <c r="I731" s="675" t="s">
        <v>477</v>
      </c>
      <c r="J731" s="909">
        <v>38416</v>
      </c>
      <c r="K731" s="675" t="s">
        <v>1336</v>
      </c>
      <c r="L731" s="675" t="s">
        <v>2750</v>
      </c>
      <c r="M731" s="675">
        <v>42139</v>
      </c>
      <c r="N731" s="911" t="s">
        <v>46</v>
      </c>
      <c r="O731" s="911" t="s">
        <v>48</v>
      </c>
      <c r="P731" s="910">
        <v>8110020050</v>
      </c>
      <c r="Q731" s="732" t="s">
        <v>200</v>
      </c>
      <c r="R731" s="678" t="s">
        <v>438</v>
      </c>
      <c r="S731" s="686">
        <v>81679</v>
      </c>
      <c r="T731" s="686">
        <v>81679</v>
      </c>
      <c r="U731" s="826">
        <v>51709.59</v>
      </c>
      <c r="V731" s="917">
        <v>0</v>
      </c>
      <c r="W731" s="917">
        <v>0</v>
      </c>
      <c r="X731" s="917">
        <v>0</v>
      </c>
      <c r="AA731" s="826">
        <v>51709.59</v>
      </c>
    </row>
    <row r="732" spans="1:27" ht="250.8">
      <c r="A732" s="759" t="s">
        <v>2729</v>
      </c>
      <c r="B732" s="760" t="s">
        <v>2085</v>
      </c>
      <c r="C732" s="907" t="s">
        <v>2748</v>
      </c>
      <c r="D732" s="781" t="s">
        <v>2749</v>
      </c>
      <c r="E732" s="679" t="s">
        <v>1292</v>
      </c>
      <c r="F732" s="675" t="s">
        <v>1344</v>
      </c>
      <c r="G732" s="889">
        <v>39814</v>
      </c>
      <c r="H732" s="675" t="s">
        <v>1294</v>
      </c>
      <c r="I732" s="675" t="s">
        <v>477</v>
      </c>
      <c r="J732" s="909">
        <v>38416</v>
      </c>
      <c r="K732" s="675" t="s">
        <v>1336</v>
      </c>
      <c r="L732" s="675" t="s">
        <v>1434</v>
      </c>
      <c r="M732" s="675">
        <v>42139</v>
      </c>
      <c r="N732" s="911" t="s">
        <v>252</v>
      </c>
      <c r="O732" s="911" t="s">
        <v>50</v>
      </c>
      <c r="P732" s="910">
        <v>430420300</v>
      </c>
      <c r="Q732" s="732" t="s">
        <v>897</v>
      </c>
      <c r="R732" s="678" t="s">
        <v>39</v>
      </c>
      <c r="S732" s="686">
        <v>870000</v>
      </c>
      <c r="T732" s="686">
        <v>870000</v>
      </c>
      <c r="U732" s="685">
        <f>886200-120000</f>
        <v>766200</v>
      </c>
      <c r="V732" s="686">
        <v>837580</v>
      </c>
      <c r="W732" s="686">
        <v>837580</v>
      </c>
      <c r="X732" s="686">
        <v>837580</v>
      </c>
      <c r="AA732" s="686">
        <f>886200-120000</f>
        <v>766200</v>
      </c>
    </row>
    <row r="733" spans="1:27" ht="250.8">
      <c r="A733" s="759" t="s">
        <v>2729</v>
      </c>
      <c r="B733" s="760" t="s">
        <v>2085</v>
      </c>
      <c r="C733" s="907" t="s">
        <v>2748</v>
      </c>
      <c r="D733" s="781" t="s">
        <v>2749</v>
      </c>
      <c r="E733" s="679" t="s">
        <v>1292</v>
      </c>
      <c r="F733" s="675" t="s">
        <v>1344</v>
      </c>
      <c r="G733" s="889">
        <v>39814</v>
      </c>
      <c r="H733" s="675" t="s">
        <v>1294</v>
      </c>
      <c r="I733" s="675" t="s">
        <v>477</v>
      </c>
      <c r="J733" s="909">
        <v>38416</v>
      </c>
      <c r="K733" s="675" t="s">
        <v>1336</v>
      </c>
      <c r="L733" s="675" t="s">
        <v>1434</v>
      </c>
      <c r="M733" s="675">
        <v>42139</v>
      </c>
      <c r="N733" s="911" t="s">
        <v>252</v>
      </c>
      <c r="O733" s="911" t="s">
        <v>50</v>
      </c>
      <c r="P733" s="910" t="s">
        <v>896</v>
      </c>
      <c r="Q733" s="732" t="s">
        <v>897</v>
      </c>
      <c r="R733" s="678" t="s">
        <v>39</v>
      </c>
      <c r="S733" s="686">
        <v>7971319.7000000002</v>
      </c>
      <c r="T733" s="686">
        <v>7971319.7000000002</v>
      </c>
      <c r="U733" s="685">
        <v>5610504.2300000004</v>
      </c>
      <c r="V733" s="686">
        <v>7230470</v>
      </c>
      <c r="W733" s="686">
        <v>7230470</v>
      </c>
      <c r="X733" s="686">
        <v>7230470</v>
      </c>
      <c r="AA733" s="686">
        <v>10489585.9</v>
      </c>
    </row>
    <row r="734" spans="1:27" ht="250.8">
      <c r="A734" s="759" t="s">
        <v>2729</v>
      </c>
      <c r="B734" s="760" t="s">
        <v>2085</v>
      </c>
      <c r="C734" s="907" t="s">
        <v>2748</v>
      </c>
      <c r="D734" s="781" t="s">
        <v>2749</v>
      </c>
      <c r="E734" s="679" t="s">
        <v>1292</v>
      </c>
      <c r="F734" s="675" t="s">
        <v>1344</v>
      </c>
      <c r="G734" s="889">
        <v>39814</v>
      </c>
      <c r="H734" s="675" t="s">
        <v>1294</v>
      </c>
      <c r="I734" s="675" t="s">
        <v>477</v>
      </c>
      <c r="J734" s="909">
        <v>38416</v>
      </c>
      <c r="K734" s="761" t="s">
        <v>2704</v>
      </c>
      <c r="L734" s="761" t="s">
        <v>1345</v>
      </c>
      <c r="M734" s="761" t="s">
        <v>3118</v>
      </c>
      <c r="N734" s="911" t="s">
        <v>252</v>
      </c>
      <c r="O734" s="911" t="s">
        <v>50</v>
      </c>
      <c r="P734" s="910" t="s">
        <v>1346</v>
      </c>
      <c r="Q734" s="732" t="s">
        <v>1347</v>
      </c>
      <c r="R734" s="678" t="s">
        <v>39</v>
      </c>
      <c r="S734" s="686">
        <v>1161415</v>
      </c>
      <c r="T734" s="686">
        <v>1161415</v>
      </c>
      <c r="U734" s="826">
        <v>0</v>
      </c>
      <c r="V734" s="826">
        <v>0</v>
      </c>
      <c r="W734" s="826">
        <v>0</v>
      </c>
      <c r="X734" s="826">
        <v>0</v>
      </c>
      <c r="AA734" s="826">
        <v>0</v>
      </c>
    </row>
    <row r="735" spans="1:27" ht="250.8">
      <c r="A735" s="759" t="s">
        <v>2729</v>
      </c>
      <c r="B735" s="760" t="s">
        <v>2085</v>
      </c>
      <c r="C735" s="907" t="s">
        <v>2748</v>
      </c>
      <c r="D735" s="781" t="s">
        <v>2749</v>
      </c>
      <c r="E735" s="679" t="s">
        <v>1292</v>
      </c>
      <c r="F735" s="675" t="s">
        <v>1344</v>
      </c>
      <c r="G735" s="889">
        <v>39814</v>
      </c>
      <c r="H735" s="675" t="s">
        <v>1294</v>
      </c>
      <c r="I735" s="675" t="s">
        <v>477</v>
      </c>
      <c r="J735" s="909">
        <v>38416</v>
      </c>
      <c r="K735" s="761" t="s">
        <v>3133</v>
      </c>
      <c r="L735" s="761" t="s">
        <v>3134</v>
      </c>
      <c r="M735" s="761" t="s">
        <v>3135</v>
      </c>
      <c r="N735" s="911" t="s">
        <v>252</v>
      </c>
      <c r="O735" s="911" t="s">
        <v>50</v>
      </c>
      <c r="P735" s="910">
        <v>430421070</v>
      </c>
      <c r="Q735" s="732" t="s">
        <v>1347</v>
      </c>
      <c r="R735" s="678" t="s">
        <v>39</v>
      </c>
      <c r="S735" s="686">
        <v>0</v>
      </c>
      <c r="T735" s="686">
        <v>0</v>
      </c>
      <c r="U735" s="685">
        <v>515254.25</v>
      </c>
      <c r="V735" s="686">
        <v>941720</v>
      </c>
      <c r="W735" s="686">
        <v>941720</v>
      </c>
      <c r="X735" s="686">
        <v>941720</v>
      </c>
      <c r="AA735" s="686">
        <v>518903.25</v>
      </c>
    </row>
    <row r="736" spans="1:27" ht="250.8">
      <c r="A736" s="759" t="s">
        <v>2729</v>
      </c>
      <c r="B736" s="760" t="s">
        <v>2085</v>
      </c>
      <c r="C736" s="907" t="s">
        <v>2748</v>
      </c>
      <c r="D736" s="781" t="s">
        <v>2749</v>
      </c>
      <c r="E736" s="679" t="s">
        <v>1292</v>
      </c>
      <c r="F736" s="675" t="s">
        <v>1344</v>
      </c>
      <c r="G736" s="889">
        <v>39814</v>
      </c>
      <c r="H736" s="675" t="s">
        <v>1294</v>
      </c>
      <c r="I736" s="675" t="s">
        <v>477</v>
      </c>
      <c r="J736" s="909">
        <v>38416</v>
      </c>
      <c r="K736" s="761" t="s">
        <v>3136</v>
      </c>
      <c r="L736" s="761" t="s">
        <v>3134</v>
      </c>
      <c r="M736" s="761" t="s">
        <v>3135</v>
      </c>
      <c r="N736" s="911" t="s">
        <v>252</v>
      </c>
      <c r="O736" s="911" t="s">
        <v>50</v>
      </c>
      <c r="P736" s="910">
        <v>430420790</v>
      </c>
      <c r="Q736" s="732" t="s">
        <v>1775</v>
      </c>
      <c r="R736" s="678" t="s">
        <v>39</v>
      </c>
      <c r="S736" s="686">
        <v>0</v>
      </c>
      <c r="T736" s="686">
        <v>0</v>
      </c>
      <c r="U736" s="685">
        <v>500000</v>
      </c>
      <c r="V736" s="686">
        <v>0</v>
      </c>
      <c r="W736" s="686">
        <v>0</v>
      </c>
      <c r="X736" s="686">
        <v>0</v>
      </c>
      <c r="AA736" s="686">
        <v>500000</v>
      </c>
    </row>
    <row r="737" spans="1:27" ht="250.8">
      <c r="A737" s="759" t="s">
        <v>2729</v>
      </c>
      <c r="B737" s="760" t="s">
        <v>2085</v>
      </c>
      <c r="C737" s="907" t="s">
        <v>2748</v>
      </c>
      <c r="D737" s="781" t="s">
        <v>2749</v>
      </c>
      <c r="E737" s="679" t="s">
        <v>1292</v>
      </c>
      <c r="F737" s="675" t="s">
        <v>1344</v>
      </c>
      <c r="G737" s="889">
        <v>39814</v>
      </c>
      <c r="H737" s="675" t="s">
        <v>2751</v>
      </c>
      <c r="I737" s="675" t="s">
        <v>1352</v>
      </c>
      <c r="J737" s="909">
        <v>35655</v>
      </c>
      <c r="K737" s="675" t="s">
        <v>1336</v>
      </c>
      <c r="L737" s="675" t="s">
        <v>1353</v>
      </c>
      <c r="M737" s="675">
        <v>42139</v>
      </c>
      <c r="N737" s="911" t="s">
        <v>252</v>
      </c>
      <c r="O737" s="911" t="s">
        <v>50</v>
      </c>
      <c r="P737" s="910" t="s">
        <v>1354</v>
      </c>
      <c r="Q737" s="732" t="s">
        <v>1355</v>
      </c>
      <c r="R737" s="678" t="s">
        <v>39</v>
      </c>
      <c r="S737" s="686">
        <v>6996870</v>
      </c>
      <c r="T737" s="686">
        <v>6996870</v>
      </c>
      <c r="U737" s="826">
        <v>0</v>
      </c>
      <c r="V737" s="826">
        <v>0</v>
      </c>
      <c r="W737" s="826">
        <v>0</v>
      </c>
      <c r="X737" s="826">
        <v>0</v>
      </c>
      <c r="AA737" s="826">
        <v>0</v>
      </c>
    </row>
    <row r="738" spans="1:27" ht="250.8">
      <c r="A738" s="759" t="s">
        <v>2729</v>
      </c>
      <c r="B738" s="760" t="s">
        <v>2085</v>
      </c>
      <c r="C738" s="907" t="s">
        <v>2748</v>
      </c>
      <c r="D738" s="781" t="s">
        <v>2749</v>
      </c>
      <c r="E738" s="679" t="s">
        <v>1292</v>
      </c>
      <c r="F738" s="675" t="s">
        <v>1344</v>
      </c>
      <c r="G738" s="889">
        <v>39814</v>
      </c>
      <c r="H738" s="675" t="s">
        <v>2751</v>
      </c>
      <c r="I738" s="675" t="s">
        <v>1352</v>
      </c>
      <c r="J738" s="909">
        <v>35655</v>
      </c>
      <c r="K738" s="675" t="s">
        <v>1336</v>
      </c>
      <c r="L738" s="675" t="s">
        <v>1437</v>
      </c>
      <c r="M738" s="675">
        <v>42139</v>
      </c>
      <c r="N738" s="911" t="s">
        <v>252</v>
      </c>
      <c r="O738" s="911" t="s">
        <v>50</v>
      </c>
      <c r="P738" s="910">
        <v>430421080</v>
      </c>
      <c r="Q738" s="732" t="s">
        <v>3409</v>
      </c>
      <c r="R738" s="678" t="s">
        <v>39</v>
      </c>
      <c r="S738" s="686">
        <v>0</v>
      </c>
      <c r="T738" s="686">
        <v>0</v>
      </c>
      <c r="U738" s="1142">
        <v>9996870</v>
      </c>
      <c r="V738" s="686">
        <v>15996870</v>
      </c>
      <c r="W738" s="686">
        <v>6996870</v>
      </c>
      <c r="X738" s="686">
        <v>6996870</v>
      </c>
      <c r="AA738" s="686">
        <v>6996870</v>
      </c>
    </row>
    <row r="739" spans="1:27" ht="250.8">
      <c r="A739" s="759" t="s">
        <v>2729</v>
      </c>
      <c r="B739" s="760" t="s">
        <v>2085</v>
      </c>
      <c r="C739" s="888" t="s">
        <v>892</v>
      </c>
      <c r="D739" s="888" t="s">
        <v>1433</v>
      </c>
      <c r="E739" s="888" t="s">
        <v>3155</v>
      </c>
      <c r="F739" s="682" t="s">
        <v>1344</v>
      </c>
      <c r="G739" s="682">
        <v>39814</v>
      </c>
      <c r="H739" s="888" t="s">
        <v>310</v>
      </c>
      <c r="I739" s="888" t="s">
        <v>458</v>
      </c>
      <c r="J739" s="682">
        <v>38416</v>
      </c>
      <c r="K739" s="888" t="s">
        <v>3397</v>
      </c>
      <c r="L739" s="888" t="s">
        <v>3398</v>
      </c>
      <c r="M739" s="682" t="s">
        <v>3399</v>
      </c>
      <c r="N739" s="918" t="s">
        <v>252</v>
      </c>
      <c r="O739" s="918" t="s">
        <v>50</v>
      </c>
      <c r="P739" s="919">
        <v>9810021450</v>
      </c>
      <c r="Q739" s="1018" t="s">
        <v>3410</v>
      </c>
      <c r="R739" s="678" t="s">
        <v>39</v>
      </c>
      <c r="S739" s="686">
        <v>0</v>
      </c>
      <c r="T739" s="686">
        <v>0</v>
      </c>
      <c r="U739" s="686">
        <v>0</v>
      </c>
      <c r="V739" s="686">
        <v>2000000</v>
      </c>
      <c r="W739" s="686">
        <v>0</v>
      </c>
      <c r="X739" s="686">
        <v>0</v>
      </c>
      <c r="AA739" s="686">
        <v>0</v>
      </c>
    </row>
    <row r="740" spans="1:27" ht="250.8">
      <c r="A740" s="759" t="s">
        <v>2729</v>
      </c>
      <c r="B740" s="760" t="s">
        <v>2085</v>
      </c>
      <c r="C740" s="907" t="s">
        <v>2748</v>
      </c>
      <c r="D740" s="781" t="s">
        <v>2749</v>
      </c>
      <c r="E740" s="679" t="s">
        <v>1357</v>
      </c>
      <c r="F740" s="675" t="s">
        <v>2752</v>
      </c>
      <c r="G740" s="889">
        <v>39234</v>
      </c>
      <c r="H740" s="675" t="s">
        <v>2753</v>
      </c>
      <c r="I740" s="728" t="s">
        <v>155</v>
      </c>
      <c r="J740" s="909">
        <v>39442</v>
      </c>
      <c r="K740" s="761" t="s">
        <v>2754</v>
      </c>
      <c r="L740" s="761" t="s">
        <v>63</v>
      </c>
      <c r="M740" s="761">
        <v>41920</v>
      </c>
      <c r="N740" s="911" t="s">
        <v>46</v>
      </c>
      <c r="O740" s="911" t="s">
        <v>119</v>
      </c>
      <c r="P740" s="910">
        <v>8110077250</v>
      </c>
      <c r="Q740" s="732" t="s">
        <v>492</v>
      </c>
      <c r="R740" s="678" t="s">
        <v>37</v>
      </c>
      <c r="S740" s="686">
        <v>15552</v>
      </c>
      <c r="T740" s="686">
        <v>15552</v>
      </c>
      <c r="U740" s="826">
        <v>0</v>
      </c>
      <c r="V740" s="826">
        <v>0</v>
      </c>
      <c r="W740" s="826">
        <v>0</v>
      </c>
      <c r="X740" s="826">
        <v>0</v>
      </c>
      <c r="AA740" s="826">
        <v>0</v>
      </c>
    </row>
    <row r="741" spans="1:27" ht="250.8">
      <c r="A741" s="759" t="s">
        <v>2729</v>
      </c>
      <c r="B741" s="760" t="s">
        <v>2085</v>
      </c>
      <c r="C741" s="907" t="s">
        <v>2748</v>
      </c>
      <c r="D741" s="781" t="s">
        <v>2749</v>
      </c>
      <c r="E741" s="679" t="s">
        <v>1357</v>
      </c>
      <c r="F741" s="675" t="s">
        <v>2752</v>
      </c>
      <c r="G741" s="889">
        <v>39234</v>
      </c>
      <c r="H741" s="675" t="s">
        <v>2753</v>
      </c>
      <c r="I741" s="728" t="s">
        <v>155</v>
      </c>
      <c r="J741" s="909">
        <v>39442</v>
      </c>
      <c r="K741" s="761" t="s">
        <v>2754</v>
      </c>
      <c r="L741" s="761" t="s">
        <v>63</v>
      </c>
      <c r="M741" s="761">
        <v>41920</v>
      </c>
      <c r="N741" s="911" t="s">
        <v>46</v>
      </c>
      <c r="O741" s="911" t="s">
        <v>119</v>
      </c>
      <c r="P741" s="910" t="s">
        <v>2755</v>
      </c>
      <c r="Q741" s="732" t="s">
        <v>492</v>
      </c>
      <c r="R741" s="728">
        <v>129</v>
      </c>
      <c r="S741" s="826">
        <v>4697</v>
      </c>
      <c r="T741" s="826">
        <v>4697</v>
      </c>
      <c r="U741" s="826">
        <v>0</v>
      </c>
      <c r="V741" s="826">
        <v>0</v>
      </c>
      <c r="W741" s="826">
        <v>0</v>
      </c>
      <c r="X741" s="826">
        <v>0</v>
      </c>
      <c r="AA741" s="826">
        <v>0</v>
      </c>
    </row>
    <row r="742" spans="1:27" ht="52.8">
      <c r="A742" s="759" t="s">
        <v>2729</v>
      </c>
      <c r="B742" s="760" t="s">
        <v>2085</v>
      </c>
      <c r="C742" s="903" t="s">
        <v>54</v>
      </c>
      <c r="D742" s="905" t="s">
        <v>2756</v>
      </c>
      <c r="E742" s="679" t="s">
        <v>3543</v>
      </c>
      <c r="F742" s="761" t="s">
        <v>3544</v>
      </c>
      <c r="G742" s="889">
        <v>43098</v>
      </c>
      <c r="H742" s="675" t="s">
        <v>2753</v>
      </c>
      <c r="I742" s="675" t="s">
        <v>3545</v>
      </c>
      <c r="J742" s="909">
        <v>43081</v>
      </c>
      <c r="K742" s="755" t="s">
        <v>3546</v>
      </c>
      <c r="L742" s="675" t="s">
        <v>1004</v>
      </c>
      <c r="M742" s="675">
        <v>41787</v>
      </c>
      <c r="N742" s="911" t="s">
        <v>46</v>
      </c>
      <c r="O742" s="911" t="s">
        <v>119</v>
      </c>
      <c r="P742" s="910">
        <v>8110010010</v>
      </c>
      <c r="Q742" s="732" t="s">
        <v>158</v>
      </c>
      <c r="R742" s="678" t="s">
        <v>35</v>
      </c>
      <c r="S742" s="686">
        <v>489330</v>
      </c>
      <c r="T742" s="686">
        <v>489330</v>
      </c>
      <c r="U742" s="686">
        <v>490407.42</v>
      </c>
      <c r="V742" s="686">
        <v>492330</v>
      </c>
      <c r="W742" s="686">
        <v>492330</v>
      </c>
      <c r="X742" s="686">
        <v>492330</v>
      </c>
      <c r="AA742" s="686">
        <v>490407.42</v>
      </c>
    </row>
    <row r="743" spans="1:27" ht="52.8">
      <c r="A743" s="759" t="s">
        <v>2729</v>
      </c>
      <c r="B743" s="760" t="s">
        <v>2085</v>
      </c>
      <c r="C743" s="903" t="s">
        <v>54</v>
      </c>
      <c r="D743" s="905" t="s">
        <v>2756</v>
      </c>
      <c r="E743" s="679" t="s">
        <v>3543</v>
      </c>
      <c r="F743" s="761" t="s">
        <v>3544</v>
      </c>
      <c r="G743" s="889">
        <v>43098</v>
      </c>
      <c r="H743" s="675" t="s">
        <v>2753</v>
      </c>
      <c r="I743" s="675" t="s">
        <v>3545</v>
      </c>
      <c r="J743" s="909">
        <v>43081</v>
      </c>
      <c r="K743" s="920" t="s">
        <v>3546</v>
      </c>
      <c r="L743" s="675" t="s">
        <v>1004</v>
      </c>
      <c r="M743" s="675">
        <v>41787</v>
      </c>
      <c r="N743" s="911" t="s">
        <v>46</v>
      </c>
      <c r="O743" s="911" t="s">
        <v>119</v>
      </c>
      <c r="P743" s="910" t="s">
        <v>2757</v>
      </c>
      <c r="Q743" s="732" t="s">
        <v>158</v>
      </c>
      <c r="R743" s="678" t="s">
        <v>36</v>
      </c>
      <c r="S743" s="686">
        <v>147780</v>
      </c>
      <c r="T743" s="686">
        <v>147780</v>
      </c>
      <c r="U743" s="686">
        <v>147780</v>
      </c>
      <c r="V743" s="686">
        <v>147780</v>
      </c>
      <c r="W743" s="686">
        <v>147780</v>
      </c>
      <c r="X743" s="686">
        <v>147780</v>
      </c>
      <c r="AA743" s="686">
        <v>147780</v>
      </c>
    </row>
    <row r="744" spans="1:27" ht="52.8">
      <c r="A744" s="759" t="s">
        <v>2729</v>
      </c>
      <c r="B744" s="760" t="s">
        <v>2085</v>
      </c>
      <c r="C744" s="903" t="s">
        <v>54</v>
      </c>
      <c r="D744" s="905" t="s">
        <v>2756</v>
      </c>
      <c r="E744" s="679" t="s">
        <v>1292</v>
      </c>
      <c r="F744" s="761" t="s">
        <v>1365</v>
      </c>
      <c r="G744" s="889">
        <v>39814</v>
      </c>
      <c r="H744" s="675" t="s">
        <v>1294</v>
      </c>
      <c r="I744" s="675" t="s">
        <v>477</v>
      </c>
      <c r="J744" s="909">
        <v>38416</v>
      </c>
      <c r="K744" s="675" t="s">
        <v>1366</v>
      </c>
      <c r="L744" s="675" t="s">
        <v>1367</v>
      </c>
      <c r="M744" s="675">
        <v>42110</v>
      </c>
      <c r="N744" s="911" t="s">
        <v>46</v>
      </c>
      <c r="O744" s="911" t="s">
        <v>119</v>
      </c>
      <c r="P744" s="910">
        <v>8110010010</v>
      </c>
      <c r="Q744" s="732" t="s">
        <v>158</v>
      </c>
      <c r="R744" s="678" t="s">
        <v>39</v>
      </c>
      <c r="S744" s="686">
        <v>3147822.05</v>
      </c>
      <c r="T744" s="686">
        <v>3131843.94</v>
      </c>
      <c r="U744" s="686">
        <v>3144542.61</v>
      </c>
      <c r="V744" s="686">
        <v>3598470</v>
      </c>
      <c r="W744" s="686">
        <v>3598470</v>
      </c>
      <c r="X744" s="686">
        <v>3598470</v>
      </c>
      <c r="AA744" s="686">
        <v>3141712.19</v>
      </c>
    </row>
    <row r="745" spans="1:27" ht="52.8">
      <c r="A745" s="759" t="s">
        <v>2729</v>
      </c>
      <c r="B745" s="760" t="s">
        <v>2085</v>
      </c>
      <c r="C745" s="903" t="s">
        <v>54</v>
      </c>
      <c r="D745" s="905" t="s">
        <v>2756</v>
      </c>
      <c r="E745" s="679" t="s">
        <v>1292</v>
      </c>
      <c r="F745" s="761" t="s">
        <v>1365</v>
      </c>
      <c r="G745" s="889">
        <v>39814</v>
      </c>
      <c r="H745" s="675" t="s">
        <v>1294</v>
      </c>
      <c r="I745" s="675" t="s">
        <v>477</v>
      </c>
      <c r="J745" s="909">
        <v>38416</v>
      </c>
      <c r="K745" s="675" t="s">
        <v>1366</v>
      </c>
      <c r="L745" s="675" t="s">
        <v>1367</v>
      </c>
      <c r="M745" s="675">
        <v>42110</v>
      </c>
      <c r="N745" s="911" t="s">
        <v>46</v>
      </c>
      <c r="O745" s="911" t="s">
        <v>119</v>
      </c>
      <c r="P745" s="910" t="s">
        <v>2757</v>
      </c>
      <c r="Q745" s="732" t="s">
        <v>158</v>
      </c>
      <c r="R745" s="728">
        <v>851</v>
      </c>
      <c r="S745" s="686">
        <v>23360</v>
      </c>
      <c r="T745" s="686">
        <v>23360</v>
      </c>
      <c r="U745" s="686">
        <v>31638</v>
      </c>
      <c r="V745" s="686">
        <v>36000</v>
      </c>
      <c r="W745" s="686">
        <v>36000</v>
      </c>
      <c r="X745" s="686">
        <v>36000</v>
      </c>
      <c r="AA745" s="686">
        <v>31638</v>
      </c>
    </row>
    <row r="746" spans="1:27" ht="52.8">
      <c r="A746" s="759" t="s">
        <v>2729</v>
      </c>
      <c r="B746" s="760" t="s">
        <v>2085</v>
      </c>
      <c r="C746" s="903" t="s">
        <v>54</v>
      </c>
      <c r="D746" s="905" t="s">
        <v>2756</v>
      </c>
      <c r="E746" s="679" t="s">
        <v>1292</v>
      </c>
      <c r="F746" s="761" t="s">
        <v>1344</v>
      </c>
      <c r="G746" s="889">
        <v>39814</v>
      </c>
      <c r="H746" s="675" t="s">
        <v>1294</v>
      </c>
      <c r="I746" s="675" t="s">
        <v>477</v>
      </c>
      <c r="J746" s="909">
        <v>38416</v>
      </c>
      <c r="K746" s="675" t="s">
        <v>1366</v>
      </c>
      <c r="L746" s="675" t="s">
        <v>1367</v>
      </c>
      <c r="M746" s="675">
        <v>42110</v>
      </c>
      <c r="N746" s="911" t="s">
        <v>46</v>
      </c>
      <c r="O746" s="911" t="s">
        <v>119</v>
      </c>
      <c r="P746" s="910" t="s">
        <v>2757</v>
      </c>
      <c r="Q746" s="732" t="s">
        <v>158</v>
      </c>
      <c r="R746" s="678" t="s">
        <v>41</v>
      </c>
      <c r="S746" s="686">
        <v>19165.53</v>
      </c>
      <c r="T746" s="686">
        <v>19165.53</v>
      </c>
      <c r="U746" s="686">
        <v>18435</v>
      </c>
      <c r="V746" s="686">
        <v>14500</v>
      </c>
      <c r="W746" s="686">
        <v>14500</v>
      </c>
      <c r="X746" s="686">
        <v>14500</v>
      </c>
      <c r="AA746" s="686">
        <v>18435</v>
      </c>
    </row>
    <row r="747" spans="1:27" ht="52.8">
      <c r="A747" s="759" t="s">
        <v>2729</v>
      </c>
      <c r="B747" s="760" t="s">
        <v>2085</v>
      </c>
      <c r="C747" s="903" t="s">
        <v>54</v>
      </c>
      <c r="D747" s="905" t="s">
        <v>2756</v>
      </c>
      <c r="E747" s="679" t="s">
        <v>1292</v>
      </c>
      <c r="F747" s="761" t="s">
        <v>1344</v>
      </c>
      <c r="G747" s="889">
        <v>39814</v>
      </c>
      <c r="H747" s="675" t="s">
        <v>1294</v>
      </c>
      <c r="I747" s="675" t="s">
        <v>477</v>
      </c>
      <c r="J747" s="909">
        <v>38416</v>
      </c>
      <c r="K747" s="675" t="s">
        <v>1366</v>
      </c>
      <c r="L747" s="675" t="s">
        <v>1367</v>
      </c>
      <c r="M747" s="675">
        <v>42110</v>
      </c>
      <c r="N747" s="911" t="s">
        <v>46</v>
      </c>
      <c r="O747" s="911" t="s">
        <v>119</v>
      </c>
      <c r="P747" s="910" t="s">
        <v>2757</v>
      </c>
      <c r="Q747" s="732" t="s">
        <v>158</v>
      </c>
      <c r="R747" s="678" t="s">
        <v>43</v>
      </c>
      <c r="S747" s="686">
        <v>0</v>
      </c>
      <c r="T747" s="686">
        <v>0</v>
      </c>
      <c r="U747" s="686">
        <v>13358.39</v>
      </c>
      <c r="V747" s="686">
        <v>0</v>
      </c>
      <c r="W747" s="686">
        <v>0</v>
      </c>
      <c r="X747" s="686">
        <v>0</v>
      </c>
      <c r="AA747" s="686">
        <v>13358.39</v>
      </c>
    </row>
    <row r="748" spans="1:27" ht="330">
      <c r="A748" s="759" t="s">
        <v>2729</v>
      </c>
      <c r="B748" s="760" t="s">
        <v>2085</v>
      </c>
      <c r="C748" s="903" t="s">
        <v>54</v>
      </c>
      <c r="D748" s="905" t="s">
        <v>2756</v>
      </c>
      <c r="E748" s="679" t="s">
        <v>1357</v>
      </c>
      <c r="F748" s="675" t="s">
        <v>2752</v>
      </c>
      <c r="G748" s="889">
        <v>39234</v>
      </c>
      <c r="H748" s="675" t="s">
        <v>2753</v>
      </c>
      <c r="I748" s="728" t="s">
        <v>155</v>
      </c>
      <c r="J748" s="909">
        <v>39442</v>
      </c>
      <c r="K748" s="761" t="s">
        <v>2758</v>
      </c>
      <c r="L748" s="761" t="s">
        <v>3137</v>
      </c>
      <c r="M748" s="761" t="s">
        <v>3138</v>
      </c>
      <c r="N748" s="911" t="s">
        <v>46</v>
      </c>
      <c r="O748" s="911" t="s">
        <v>119</v>
      </c>
      <c r="P748" s="910" t="s">
        <v>2759</v>
      </c>
      <c r="Q748" s="732" t="s">
        <v>87</v>
      </c>
      <c r="R748" s="678" t="s">
        <v>37</v>
      </c>
      <c r="S748" s="686">
        <v>19619803.109999999</v>
      </c>
      <c r="T748" s="686">
        <v>19619803.109999999</v>
      </c>
      <c r="U748" s="686">
        <v>19564331.050000001</v>
      </c>
      <c r="V748" s="686">
        <v>19618280</v>
      </c>
      <c r="W748" s="686">
        <v>19618280</v>
      </c>
      <c r="X748" s="686">
        <v>19618280</v>
      </c>
      <c r="AA748" s="686">
        <v>19564331.050000001</v>
      </c>
    </row>
    <row r="749" spans="1:27" ht="330">
      <c r="A749" s="759" t="s">
        <v>2729</v>
      </c>
      <c r="B749" s="760" t="s">
        <v>2085</v>
      </c>
      <c r="C749" s="903" t="s">
        <v>54</v>
      </c>
      <c r="D749" s="905" t="s">
        <v>2756</v>
      </c>
      <c r="E749" s="679" t="s">
        <v>1357</v>
      </c>
      <c r="F749" s="675" t="s">
        <v>2752</v>
      </c>
      <c r="G749" s="889">
        <v>39234</v>
      </c>
      <c r="H749" s="675" t="s">
        <v>2753</v>
      </c>
      <c r="I749" s="728" t="s">
        <v>155</v>
      </c>
      <c r="J749" s="909">
        <v>39442</v>
      </c>
      <c r="K749" s="761" t="s">
        <v>2758</v>
      </c>
      <c r="L749" s="761" t="s">
        <v>3137</v>
      </c>
      <c r="M749" s="761" t="s">
        <v>3138</v>
      </c>
      <c r="N749" s="911" t="s">
        <v>46</v>
      </c>
      <c r="O749" s="911" t="s">
        <v>119</v>
      </c>
      <c r="P749" s="910" t="s">
        <v>2759</v>
      </c>
      <c r="Q749" s="728" t="s">
        <v>87</v>
      </c>
      <c r="R749" s="728">
        <v>129</v>
      </c>
      <c r="S749" s="686">
        <v>5754917.8899999997</v>
      </c>
      <c r="T749" s="686">
        <v>5754917.8899999997</v>
      </c>
      <c r="U749" s="686">
        <v>5840597.9400000004</v>
      </c>
      <c r="V749" s="686">
        <v>5924720</v>
      </c>
      <c r="W749" s="686">
        <v>5924720</v>
      </c>
      <c r="X749" s="686">
        <v>5924720</v>
      </c>
      <c r="AA749" s="686">
        <v>5840597.9400000004</v>
      </c>
    </row>
    <row r="750" spans="1:27" ht="184.8">
      <c r="A750" s="759" t="s">
        <v>2729</v>
      </c>
      <c r="B750" s="760" t="s">
        <v>2085</v>
      </c>
      <c r="C750" s="921" t="s">
        <v>295</v>
      </c>
      <c r="D750" s="739" t="s">
        <v>2760</v>
      </c>
      <c r="E750" s="679" t="s">
        <v>1292</v>
      </c>
      <c r="F750" s="675" t="s">
        <v>2761</v>
      </c>
      <c r="G750" s="675">
        <v>39814</v>
      </c>
      <c r="H750" s="675" t="s">
        <v>2762</v>
      </c>
      <c r="I750" s="728" t="s">
        <v>2763</v>
      </c>
      <c r="J750" s="663">
        <v>39147</v>
      </c>
      <c r="K750" s="675" t="s">
        <v>3139</v>
      </c>
      <c r="L750" s="675" t="s">
        <v>2764</v>
      </c>
      <c r="M750" s="675" t="s">
        <v>3140</v>
      </c>
      <c r="N750" s="911" t="s">
        <v>46</v>
      </c>
      <c r="O750" s="911" t="s">
        <v>119</v>
      </c>
      <c r="P750" s="914">
        <v>8110076360</v>
      </c>
      <c r="Q750" s="679"/>
      <c r="R750" s="678" t="s">
        <v>39</v>
      </c>
      <c r="S750" s="686">
        <v>46600</v>
      </c>
      <c r="T750" s="686">
        <v>46600</v>
      </c>
      <c r="U750" s="686">
        <v>66253</v>
      </c>
      <c r="V750" s="686">
        <v>70900</v>
      </c>
      <c r="W750" s="686">
        <v>70900</v>
      </c>
      <c r="X750" s="686">
        <v>70900</v>
      </c>
      <c r="AA750" s="686">
        <v>66253</v>
      </c>
    </row>
    <row r="751" spans="1:27" ht="184.8">
      <c r="A751" s="1529" t="s">
        <v>2729</v>
      </c>
      <c r="B751" s="763" t="s">
        <v>2085</v>
      </c>
      <c r="C751" s="921" t="s">
        <v>295</v>
      </c>
      <c r="D751" s="739" t="s">
        <v>2760</v>
      </c>
      <c r="E751" s="679" t="s">
        <v>1292</v>
      </c>
      <c r="F751" s="764" t="s">
        <v>2761</v>
      </c>
      <c r="G751" s="764">
        <v>39814</v>
      </c>
      <c r="H751" s="675" t="s">
        <v>2762</v>
      </c>
      <c r="I751" s="728" t="s">
        <v>2763</v>
      </c>
      <c r="J751" s="663">
        <v>39147</v>
      </c>
      <c r="K751" s="675" t="s">
        <v>3141</v>
      </c>
      <c r="L751" s="675" t="s">
        <v>2764</v>
      </c>
      <c r="M751" s="675" t="s">
        <v>3140</v>
      </c>
      <c r="N751" s="911" t="s">
        <v>46</v>
      </c>
      <c r="O751" s="911" t="s">
        <v>119</v>
      </c>
      <c r="P751" s="914">
        <v>8110076360</v>
      </c>
      <c r="Q751" s="679"/>
      <c r="R751" s="678" t="s">
        <v>35</v>
      </c>
      <c r="S751" s="686">
        <v>3400</v>
      </c>
      <c r="T751" s="686">
        <v>3400</v>
      </c>
      <c r="U751" s="686">
        <v>2730</v>
      </c>
      <c r="V751" s="686">
        <v>0</v>
      </c>
      <c r="W751" s="686">
        <v>0</v>
      </c>
      <c r="X751" s="686">
        <v>0</v>
      </c>
      <c r="AA751" s="686">
        <v>2730</v>
      </c>
    </row>
    <row r="752" spans="1:27" ht="52.8">
      <c r="A752" s="1530"/>
      <c r="B752" s="763" t="s">
        <v>2085</v>
      </c>
      <c r="C752" s="1558" t="s">
        <v>696</v>
      </c>
      <c r="D752" s="1570" t="s">
        <v>2765</v>
      </c>
      <c r="E752" s="1008" t="s">
        <v>3142</v>
      </c>
      <c r="F752" s="694" t="s">
        <v>3143</v>
      </c>
      <c r="G752" s="765" t="s">
        <v>3144</v>
      </c>
      <c r="H752" s="1549" t="s">
        <v>1397</v>
      </c>
      <c r="I752" s="1551" t="s">
        <v>2766</v>
      </c>
      <c r="J752" s="1553">
        <v>39511</v>
      </c>
      <c r="K752" s="1485" t="s">
        <v>1336</v>
      </c>
      <c r="L752" s="1485" t="s">
        <v>2767</v>
      </c>
      <c r="M752" s="1485">
        <v>42139</v>
      </c>
      <c r="N752" s="1487" t="s">
        <v>46</v>
      </c>
      <c r="O752" s="1487" t="s">
        <v>119</v>
      </c>
      <c r="P752" s="1560">
        <v>8110076200</v>
      </c>
      <c r="Q752" s="1560" t="s">
        <v>703</v>
      </c>
      <c r="R752" s="1551">
        <v>121</v>
      </c>
      <c r="S752" s="766">
        <v>775600</v>
      </c>
      <c r="T752" s="766">
        <v>775600</v>
      </c>
      <c r="U752" s="766">
        <v>843931</v>
      </c>
      <c r="V752" s="766">
        <v>775600</v>
      </c>
      <c r="W752" s="766">
        <v>775600</v>
      </c>
      <c r="X752" s="766">
        <v>775600</v>
      </c>
      <c r="AA752" s="1131">
        <v>775600</v>
      </c>
    </row>
    <row r="753" spans="1:27" ht="26.4">
      <c r="A753" s="767" t="s">
        <v>2729</v>
      </c>
      <c r="B753" s="768"/>
      <c r="C753" s="1559"/>
      <c r="D753" s="1570"/>
      <c r="E753" s="1008" t="s">
        <v>3145</v>
      </c>
      <c r="F753" s="922" t="s">
        <v>3146</v>
      </c>
      <c r="G753" s="769" t="s">
        <v>3147</v>
      </c>
      <c r="H753" s="1550"/>
      <c r="I753" s="1552"/>
      <c r="J753" s="1554"/>
      <c r="K753" s="1486"/>
      <c r="L753" s="1486"/>
      <c r="M753" s="1486"/>
      <c r="N753" s="1488"/>
      <c r="O753" s="1488"/>
      <c r="P753" s="1560"/>
      <c r="Q753" s="1560"/>
      <c r="R753" s="1552"/>
      <c r="S753" s="770"/>
      <c r="T753" s="770"/>
      <c r="U753" s="770"/>
      <c r="V753" s="770"/>
      <c r="W753" s="770"/>
      <c r="X753" s="770"/>
      <c r="AA753" s="1132"/>
    </row>
    <row r="754" spans="1:27" ht="52.8">
      <c r="A754" s="771"/>
      <c r="B754" s="772" t="s">
        <v>2085</v>
      </c>
      <c r="C754" s="1558" t="s">
        <v>696</v>
      </c>
      <c r="D754" s="1570" t="s">
        <v>2765</v>
      </c>
      <c r="E754" s="1009" t="s">
        <v>3142</v>
      </c>
      <c r="F754" s="923" t="s">
        <v>3148</v>
      </c>
      <c r="G754" s="764" t="s">
        <v>3144</v>
      </c>
      <c r="H754" s="1549" t="s">
        <v>1397</v>
      </c>
      <c r="I754" s="1551" t="s">
        <v>2766</v>
      </c>
      <c r="J754" s="1553">
        <v>39511</v>
      </c>
      <c r="K754" s="1485" t="s">
        <v>1336</v>
      </c>
      <c r="L754" s="1485" t="s">
        <v>2769</v>
      </c>
      <c r="M754" s="1485">
        <v>42139</v>
      </c>
      <c r="N754" s="1487" t="s">
        <v>46</v>
      </c>
      <c r="O754" s="1487" t="s">
        <v>119</v>
      </c>
      <c r="P754" s="1560">
        <v>8110076200</v>
      </c>
      <c r="Q754" s="1560" t="s">
        <v>703</v>
      </c>
      <c r="R754" s="1551">
        <v>122</v>
      </c>
      <c r="S754" s="766">
        <v>38300</v>
      </c>
      <c r="T754" s="766">
        <v>38300</v>
      </c>
      <c r="U754" s="766">
        <v>40751.949999999997</v>
      </c>
      <c r="V754" s="766">
        <v>38300</v>
      </c>
      <c r="W754" s="766">
        <v>38300</v>
      </c>
      <c r="X754" s="766">
        <v>38300</v>
      </c>
      <c r="AA754" s="1131">
        <v>40756.949999999997</v>
      </c>
    </row>
    <row r="755" spans="1:27" ht="26.4">
      <c r="A755" s="773" t="s">
        <v>2729</v>
      </c>
      <c r="B755" s="774"/>
      <c r="C755" s="1562"/>
      <c r="D755" s="1570"/>
      <c r="E755" s="1010" t="s">
        <v>3145</v>
      </c>
      <c r="F755" s="922" t="s">
        <v>3146</v>
      </c>
      <c r="G755" s="769" t="s">
        <v>3149</v>
      </c>
      <c r="H755" s="1550"/>
      <c r="I755" s="1552"/>
      <c r="J755" s="1554"/>
      <c r="K755" s="1486"/>
      <c r="L755" s="1486"/>
      <c r="M755" s="1486"/>
      <c r="N755" s="1488"/>
      <c r="O755" s="1488"/>
      <c r="P755" s="1560"/>
      <c r="Q755" s="1560"/>
      <c r="R755" s="1552"/>
      <c r="S755" s="770"/>
      <c r="T755" s="770"/>
      <c r="U755" s="770"/>
      <c r="V755" s="770"/>
      <c r="W755" s="770"/>
      <c r="X755" s="770"/>
      <c r="AA755" s="1132"/>
    </row>
    <row r="756" spans="1:27" ht="52.8">
      <c r="A756" s="771"/>
      <c r="B756" s="772" t="s">
        <v>2085</v>
      </c>
      <c r="C756" s="1561" t="s">
        <v>696</v>
      </c>
      <c r="D756" s="1570" t="s">
        <v>2765</v>
      </c>
      <c r="E756" s="1009" t="s">
        <v>3142</v>
      </c>
      <c r="F756" s="923" t="s">
        <v>3143</v>
      </c>
      <c r="G756" s="764" t="s">
        <v>3144</v>
      </c>
      <c r="H756" s="1549" t="s">
        <v>1397</v>
      </c>
      <c r="I756" s="1551" t="s">
        <v>2766</v>
      </c>
      <c r="J756" s="1553">
        <v>39511</v>
      </c>
      <c r="K756" s="1485" t="s">
        <v>1336</v>
      </c>
      <c r="L756" s="1485" t="s">
        <v>2769</v>
      </c>
      <c r="M756" s="1485">
        <v>42139</v>
      </c>
      <c r="N756" s="1487" t="s">
        <v>46</v>
      </c>
      <c r="O756" s="1487" t="s">
        <v>119</v>
      </c>
      <c r="P756" s="1560" t="s">
        <v>2768</v>
      </c>
      <c r="Q756" s="1560" t="s">
        <v>703</v>
      </c>
      <c r="R756" s="1501" t="s">
        <v>36</v>
      </c>
      <c r="S756" s="1483">
        <v>245810</v>
      </c>
      <c r="T756" s="1483">
        <v>245810</v>
      </c>
      <c r="U756" s="1483">
        <v>262763</v>
      </c>
      <c r="V756" s="1483">
        <v>245810</v>
      </c>
      <c r="W756" s="1483">
        <v>245810</v>
      </c>
      <c r="X756" s="1483">
        <v>245810</v>
      </c>
      <c r="AA756" s="1483">
        <v>245810</v>
      </c>
    </row>
    <row r="757" spans="1:27" ht="26.4">
      <c r="A757" s="773" t="s">
        <v>2729</v>
      </c>
      <c r="B757" s="775"/>
      <c r="C757" s="1562"/>
      <c r="D757" s="1570"/>
      <c r="E757" s="1010" t="s">
        <v>3145</v>
      </c>
      <c r="F757" s="923" t="s">
        <v>3146</v>
      </c>
      <c r="G757" s="769" t="s">
        <v>3149</v>
      </c>
      <c r="H757" s="1550"/>
      <c r="I757" s="1552"/>
      <c r="J757" s="1554"/>
      <c r="K757" s="1486"/>
      <c r="L757" s="1486"/>
      <c r="M757" s="1486"/>
      <c r="N757" s="1488"/>
      <c r="O757" s="1488"/>
      <c r="P757" s="1560"/>
      <c r="Q757" s="1560"/>
      <c r="R757" s="1495"/>
      <c r="S757" s="1484"/>
      <c r="T757" s="1484"/>
      <c r="U757" s="1484"/>
      <c r="V757" s="1484"/>
      <c r="W757" s="1484"/>
      <c r="X757" s="1484"/>
      <c r="AA757" s="1484"/>
    </row>
    <row r="758" spans="1:27" ht="52.8">
      <c r="A758" s="776"/>
      <c r="B758" s="763" t="s">
        <v>2085</v>
      </c>
      <c r="C758" s="1561" t="s">
        <v>696</v>
      </c>
      <c r="D758" s="1570" t="s">
        <v>2765</v>
      </c>
      <c r="E758" s="1011" t="s">
        <v>3142</v>
      </c>
      <c r="F758" s="694" t="s">
        <v>3143</v>
      </c>
      <c r="G758" s="765" t="s">
        <v>3144</v>
      </c>
      <c r="H758" s="1549" t="s">
        <v>1397</v>
      </c>
      <c r="I758" s="1551" t="s">
        <v>2766</v>
      </c>
      <c r="J758" s="1553">
        <v>39511</v>
      </c>
      <c r="K758" s="1485" t="s">
        <v>1336</v>
      </c>
      <c r="L758" s="1485" t="s">
        <v>2769</v>
      </c>
      <c r="M758" s="1485">
        <v>42139</v>
      </c>
      <c r="N758" s="1487" t="s">
        <v>46</v>
      </c>
      <c r="O758" s="1487" t="s">
        <v>119</v>
      </c>
      <c r="P758" s="1560" t="s">
        <v>2768</v>
      </c>
      <c r="Q758" s="1560" t="s">
        <v>703</v>
      </c>
      <c r="R758" s="1501" t="s">
        <v>39</v>
      </c>
      <c r="S758" s="1483">
        <v>158920</v>
      </c>
      <c r="T758" s="1483">
        <v>158920</v>
      </c>
      <c r="U758" s="1483">
        <v>71184.05</v>
      </c>
      <c r="V758" s="1483">
        <v>158920</v>
      </c>
      <c r="W758" s="1483">
        <v>158920</v>
      </c>
      <c r="X758" s="1483">
        <v>158920</v>
      </c>
      <c r="AA758" s="1483">
        <v>156463.04999999999</v>
      </c>
    </row>
    <row r="759" spans="1:27" ht="26.4">
      <c r="A759" s="771" t="s">
        <v>2729</v>
      </c>
      <c r="B759" s="768"/>
      <c r="C759" s="1562"/>
      <c r="D759" s="1570"/>
      <c r="E759" s="1012" t="s">
        <v>3145</v>
      </c>
      <c r="F759" s="922" t="s">
        <v>3146</v>
      </c>
      <c r="G759" s="777" t="s">
        <v>3149</v>
      </c>
      <c r="H759" s="1550"/>
      <c r="I759" s="1552"/>
      <c r="J759" s="1554"/>
      <c r="K759" s="1486"/>
      <c r="L759" s="1486"/>
      <c r="M759" s="1486"/>
      <c r="N759" s="1488"/>
      <c r="O759" s="1488"/>
      <c r="P759" s="1560"/>
      <c r="Q759" s="1560"/>
      <c r="R759" s="1495"/>
      <c r="S759" s="1484"/>
      <c r="T759" s="1484"/>
      <c r="U759" s="1484"/>
      <c r="V759" s="1484"/>
      <c r="W759" s="1484"/>
      <c r="X759" s="1484"/>
      <c r="AA759" s="1484"/>
    </row>
    <row r="760" spans="1:27" ht="79.2">
      <c r="A760" s="660"/>
      <c r="B760" s="768" t="s">
        <v>2085</v>
      </c>
      <c r="C760" s="921" t="s">
        <v>2770</v>
      </c>
      <c r="D760" s="781" t="s">
        <v>2771</v>
      </c>
      <c r="E760" s="662" t="s">
        <v>1402</v>
      </c>
      <c r="F760" s="663" t="s">
        <v>2772</v>
      </c>
      <c r="G760" s="675">
        <v>38558</v>
      </c>
      <c r="H760" s="675" t="s">
        <v>1404</v>
      </c>
      <c r="I760" s="675" t="s">
        <v>1405</v>
      </c>
      <c r="J760" s="663">
        <v>38890</v>
      </c>
      <c r="K760" s="888" t="s">
        <v>3150</v>
      </c>
      <c r="L760" s="888" t="s">
        <v>1407</v>
      </c>
      <c r="M760" s="682">
        <v>42418</v>
      </c>
      <c r="N760" s="902" t="s">
        <v>46</v>
      </c>
      <c r="O760" s="902" t="s">
        <v>48</v>
      </c>
      <c r="P760" s="902" t="s">
        <v>1408</v>
      </c>
      <c r="Q760" s="674" t="s">
        <v>1409</v>
      </c>
      <c r="R760" s="660">
        <v>244</v>
      </c>
      <c r="S760" s="686">
        <v>322560</v>
      </c>
      <c r="T760" s="686">
        <v>197188.71</v>
      </c>
      <c r="U760" s="714">
        <v>0</v>
      </c>
      <c r="V760" s="714">
        <v>0</v>
      </c>
      <c r="W760" s="714">
        <v>0</v>
      </c>
      <c r="X760" s="714">
        <v>0</v>
      </c>
      <c r="AA760" s="714">
        <v>0</v>
      </c>
    </row>
    <row r="761" spans="1:27">
      <c r="A761" s="688"/>
      <c r="B761" s="660"/>
      <c r="C761" s="661"/>
      <c r="D761" s="660" t="s">
        <v>45</v>
      </c>
      <c r="E761" s="678"/>
      <c r="F761" s="663"/>
      <c r="G761" s="662"/>
      <c r="H761" s="663"/>
      <c r="I761" s="663"/>
      <c r="J761" s="663"/>
      <c r="K761" s="663"/>
      <c r="L761" s="663"/>
      <c r="M761" s="663"/>
      <c r="N761" s="663"/>
      <c r="O761" s="663"/>
      <c r="P761" s="663"/>
      <c r="Q761" s="660"/>
      <c r="R761" s="721"/>
      <c r="S761" s="685">
        <f t="shared" ref="S761:X761" si="22">SUM(S714:S760)</f>
        <v>132176472.27</v>
      </c>
      <c r="T761" s="685">
        <f t="shared" si="22"/>
        <v>131985127.72</v>
      </c>
      <c r="U761" s="685">
        <f t="shared" si="22"/>
        <v>111918348.47</v>
      </c>
      <c r="V761" s="685">
        <f t="shared" si="22"/>
        <v>123389620</v>
      </c>
      <c r="W761" s="685">
        <f t="shared" si="22"/>
        <v>116997780</v>
      </c>
      <c r="X761" s="685">
        <f t="shared" si="22"/>
        <v>122066770</v>
      </c>
      <c r="AA761" s="685">
        <f t="shared" ref="AA761" si="23">SUM(AA714:AA760)</f>
        <v>113490212.22</v>
      </c>
    </row>
    <row r="762" spans="1:27">
      <c r="A762" s="850" t="s">
        <v>1459</v>
      </c>
      <c r="B762" s="654"/>
      <c r="C762" s="859"/>
      <c r="D762" s="860"/>
      <c r="E762" s="853"/>
      <c r="F762" s="654"/>
      <c r="G762" s="656"/>
      <c r="H762" s="853"/>
      <c r="I762" s="654"/>
      <c r="J762" s="656"/>
      <c r="K762" s="707"/>
      <c r="L762" s="654"/>
      <c r="M762" s="656"/>
      <c r="N762" s="861"/>
      <c r="O762" s="861"/>
      <c r="P762" s="861"/>
      <c r="Q762" s="862"/>
      <c r="R762" s="861"/>
      <c r="S762" s="863"/>
      <c r="T762" s="863"/>
      <c r="U762" s="863"/>
      <c r="V762" s="863"/>
      <c r="W762" s="863"/>
      <c r="X762" s="863"/>
      <c r="AA762" s="863"/>
    </row>
    <row r="763" spans="1:27" s="85" customFormat="1" ht="52.8">
      <c r="A763" s="888">
        <v>619</v>
      </c>
      <c r="B763" s="888" t="s">
        <v>1459</v>
      </c>
      <c r="C763" s="888" t="s">
        <v>306</v>
      </c>
      <c r="D763" s="888" t="s">
        <v>307</v>
      </c>
      <c r="E763" s="687" t="s">
        <v>1292</v>
      </c>
      <c r="F763" s="682" t="s">
        <v>1293</v>
      </c>
      <c r="G763" s="924">
        <v>39814</v>
      </c>
      <c r="H763" s="682" t="s">
        <v>1303</v>
      </c>
      <c r="I763" s="682" t="s">
        <v>2681</v>
      </c>
      <c r="J763" s="925">
        <v>38416</v>
      </c>
      <c r="K763" s="682" t="s">
        <v>1295</v>
      </c>
      <c r="L763" s="682" t="s">
        <v>1460</v>
      </c>
      <c r="M763" s="682">
        <v>41794</v>
      </c>
      <c r="N763" s="687" t="s">
        <v>46</v>
      </c>
      <c r="O763" s="687" t="s">
        <v>48</v>
      </c>
      <c r="P763" s="687" t="s">
        <v>1461</v>
      </c>
      <c r="Q763" s="687" t="s">
        <v>1307</v>
      </c>
      <c r="R763" s="687" t="s">
        <v>39</v>
      </c>
      <c r="S763" s="892">
        <v>650000</v>
      </c>
      <c r="T763" s="892">
        <v>650000</v>
      </c>
      <c r="U763" s="892">
        <v>0</v>
      </c>
      <c r="V763" s="892">
        <v>0</v>
      </c>
      <c r="W763" s="892">
        <v>0</v>
      </c>
      <c r="X763" s="892">
        <v>0</v>
      </c>
      <c r="Y763" s="641"/>
      <c r="Z763" s="641"/>
      <c r="AA763" s="892">
        <v>0</v>
      </c>
    </row>
    <row r="764" spans="1:27" s="85" customFormat="1" ht="52.8">
      <c r="A764" s="888">
        <v>619</v>
      </c>
      <c r="B764" s="888" t="s">
        <v>1459</v>
      </c>
      <c r="C764" s="888" t="s">
        <v>306</v>
      </c>
      <c r="D764" s="888" t="s">
        <v>307</v>
      </c>
      <c r="E764" s="687" t="s">
        <v>1292</v>
      </c>
      <c r="F764" s="682" t="s">
        <v>3395</v>
      </c>
      <c r="G764" s="924">
        <v>39814</v>
      </c>
      <c r="H764" s="682" t="s">
        <v>1303</v>
      </c>
      <c r="I764" s="682" t="s">
        <v>2681</v>
      </c>
      <c r="J764" s="925">
        <v>38416</v>
      </c>
      <c r="K764" s="682" t="s">
        <v>3400</v>
      </c>
      <c r="L764" s="682" t="s">
        <v>3396</v>
      </c>
      <c r="M764" s="682">
        <v>42139</v>
      </c>
      <c r="N764" s="687" t="s">
        <v>46</v>
      </c>
      <c r="O764" s="687" t="s">
        <v>48</v>
      </c>
      <c r="P764" s="687" t="s">
        <v>3379</v>
      </c>
      <c r="Q764" s="687" t="s">
        <v>3380</v>
      </c>
      <c r="R764" s="687" t="s">
        <v>39</v>
      </c>
      <c r="S764" s="892">
        <v>0</v>
      </c>
      <c r="T764" s="892">
        <v>0</v>
      </c>
      <c r="U764" s="892">
        <v>0</v>
      </c>
      <c r="V764" s="892">
        <v>753960</v>
      </c>
      <c r="W764" s="892">
        <v>0</v>
      </c>
      <c r="X764" s="892">
        <v>0</v>
      </c>
      <c r="Y764" s="641"/>
      <c r="Z764" s="641"/>
      <c r="AA764" s="892">
        <v>0</v>
      </c>
    </row>
    <row r="765" spans="1:27" s="85" customFormat="1" ht="52.8">
      <c r="A765" s="888">
        <v>619</v>
      </c>
      <c r="B765" s="888" t="s">
        <v>1459</v>
      </c>
      <c r="C765" s="888" t="s">
        <v>306</v>
      </c>
      <c r="D765" s="888" t="s">
        <v>307</v>
      </c>
      <c r="E765" s="687" t="s">
        <v>1292</v>
      </c>
      <c r="F765" s="682" t="s">
        <v>1293</v>
      </c>
      <c r="G765" s="924">
        <v>39814</v>
      </c>
      <c r="H765" s="682" t="s">
        <v>1303</v>
      </c>
      <c r="I765" s="682" t="s">
        <v>477</v>
      </c>
      <c r="J765" s="925">
        <v>38416</v>
      </c>
      <c r="K765" s="682" t="s">
        <v>1295</v>
      </c>
      <c r="L765" s="682" t="s">
        <v>1460</v>
      </c>
      <c r="M765" s="682">
        <v>41794</v>
      </c>
      <c r="N765" s="683" t="s">
        <v>252</v>
      </c>
      <c r="O765" s="683" t="s">
        <v>46</v>
      </c>
      <c r="P765" s="683" t="s">
        <v>1308</v>
      </c>
      <c r="Q765" s="687" t="s">
        <v>1309</v>
      </c>
      <c r="R765" s="683" t="s">
        <v>1310</v>
      </c>
      <c r="S765" s="677">
        <v>753918.46</v>
      </c>
      <c r="T765" s="677">
        <v>749918.46</v>
      </c>
      <c r="U765" s="677">
        <v>1498020</v>
      </c>
      <c r="V765" s="676">
        <v>1577000</v>
      </c>
      <c r="W765" s="676">
        <v>1359000</v>
      </c>
      <c r="X765" s="786">
        <v>1171000</v>
      </c>
      <c r="Y765" s="641"/>
      <c r="Z765" s="641"/>
      <c r="AA765" s="677">
        <v>2331488.11</v>
      </c>
    </row>
    <row r="766" spans="1:27" s="85" customFormat="1" ht="52.8">
      <c r="A766" s="888">
        <v>619</v>
      </c>
      <c r="B766" s="888" t="s">
        <v>1459</v>
      </c>
      <c r="C766" s="888" t="s">
        <v>306</v>
      </c>
      <c r="D766" s="888" t="s">
        <v>307</v>
      </c>
      <c r="E766" s="687" t="s">
        <v>1292</v>
      </c>
      <c r="F766" s="682" t="s">
        <v>1293</v>
      </c>
      <c r="G766" s="924">
        <v>39814</v>
      </c>
      <c r="H766" s="682" t="s">
        <v>1303</v>
      </c>
      <c r="I766" s="682" t="s">
        <v>477</v>
      </c>
      <c r="J766" s="925">
        <v>38416</v>
      </c>
      <c r="K766" s="682" t="s">
        <v>1295</v>
      </c>
      <c r="L766" s="682" t="s">
        <v>1460</v>
      </c>
      <c r="M766" s="682">
        <v>41794</v>
      </c>
      <c r="N766" s="683" t="s">
        <v>252</v>
      </c>
      <c r="O766" s="683" t="s">
        <v>46</v>
      </c>
      <c r="P766" s="683" t="s">
        <v>1308</v>
      </c>
      <c r="Q766" s="687" t="s">
        <v>1309</v>
      </c>
      <c r="R766" s="683" t="s">
        <v>39</v>
      </c>
      <c r="S766" s="677">
        <v>2577930</v>
      </c>
      <c r="T766" s="677">
        <v>2221993.09</v>
      </c>
      <c r="U766" s="677">
        <v>2377930</v>
      </c>
      <c r="V766" s="676">
        <v>2492930</v>
      </c>
      <c r="W766" s="676">
        <v>2492930</v>
      </c>
      <c r="X766" s="676">
        <v>2492930</v>
      </c>
      <c r="Y766" s="641"/>
      <c r="Z766" s="641"/>
      <c r="AA766" s="677">
        <v>2577930</v>
      </c>
    </row>
    <row r="767" spans="1:27" s="85" customFormat="1" ht="52.8">
      <c r="A767" s="888">
        <v>619</v>
      </c>
      <c r="B767" s="888" t="s">
        <v>1459</v>
      </c>
      <c r="C767" s="888" t="s">
        <v>306</v>
      </c>
      <c r="D767" s="888" t="s">
        <v>307</v>
      </c>
      <c r="E767" s="687" t="s">
        <v>1292</v>
      </c>
      <c r="F767" s="682" t="s">
        <v>1293</v>
      </c>
      <c r="G767" s="924">
        <v>39814</v>
      </c>
      <c r="H767" s="682" t="s">
        <v>1303</v>
      </c>
      <c r="I767" s="682" t="s">
        <v>477</v>
      </c>
      <c r="J767" s="925">
        <v>38416</v>
      </c>
      <c r="K767" s="682" t="s">
        <v>1295</v>
      </c>
      <c r="L767" s="682" t="s">
        <v>1460</v>
      </c>
      <c r="M767" s="682">
        <v>41794</v>
      </c>
      <c r="N767" s="683" t="s">
        <v>252</v>
      </c>
      <c r="O767" s="683" t="s">
        <v>46</v>
      </c>
      <c r="P767" s="683" t="s">
        <v>1311</v>
      </c>
      <c r="Q767" s="687" t="s">
        <v>1312</v>
      </c>
      <c r="R767" s="683" t="s">
        <v>39</v>
      </c>
      <c r="S767" s="677">
        <v>90000</v>
      </c>
      <c r="T767" s="677">
        <v>90000</v>
      </c>
      <c r="U767" s="892">
        <v>0</v>
      </c>
      <c r="V767" s="786">
        <v>0</v>
      </c>
      <c r="W767" s="786">
        <v>0</v>
      </c>
      <c r="X767" s="786">
        <v>0</v>
      </c>
      <c r="Y767" s="641"/>
      <c r="Z767" s="641"/>
      <c r="AA767" s="892">
        <v>0</v>
      </c>
    </row>
    <row r="768" spans="1:27" s="85" customFormat="1" ht="52.8">
      <c r="A768" s="888">
        <v>619</v>
      </c>
      <c r="B768" s="888" t="s">
        <v>1459</v>
      </c>
      <c r="C768" s="888" t="s">
        <v>306</v>
      </c>
      <c r="D768" s="888" t="s">
        <v>307</v>
      </c>
      <c r="E768" s="687" t="s">
        <v>1292</v>
      </c>
      <c r="F768" s="682" t="s">
        <v>1293</v>
      </c>
      <c r="G768" s="924">
        <v>39814</v>
      </c>
      <c r="H768" s="682" t="s">
        <v>1303</v>
      </c>
      <c r="I768" s="682" t="s">
        <v>477</v>
      </c>
      <c r="J768" s="925">
        <v>38416</v>
      </c>
      <c r="K768" s="682" t="s">
        <v>1295</v>
      </c>
      <c r="L768" s="682" t="s">
        <v>1460</v>
      </c>
      <c r="M768" s="682">
        <v>41794</v>
      </c>
      <c r="N768" s="683" t="s">
        <v>252</v>
      </c>
      <c r="O768" s="683" t="s">
        <v>46</v>
      </c>
      <c r="P768" s="683" t="s">
        <v>1462</v>
      </c>
      <c r="Q768" s="687" t="s">
        <v>1312</v>
      </c>
      <c r="R768" s="683" t="s">
        <v>39</v>
      </c>
      <c r="S768" s="677">
        <v>4978000</v>
      </c>
      <c r="T768" s="892">
        <v>0</v>
      </c>
      <c r="U768" s="677">
        <v>90000</v>
      </c>
      <c r="V768" s="786">
        <v>0</v>
      </c>
      <c r="W768" s="786">
        <v>0</v>
      </c>
      <c r="X768" s="786">
        <v>0</v>
      </c>
      <c r="Y768" s="641"/>
      <c r="Z768" s="641"/>
      <c r="AA768" s="677">
        <v>90000</v>
      </c>
    </row>
    <row r="769" spans="1:27" s="85" customFormat="1" ht="52.8">
      <c r="A769" s="888">
        <v>619</v>
      </c>
      <c r="B769" s="888" t="s">
        <v>1459</v>
      </c>
      <c r="C769" s="888" t="s">
        <v>306</v>
      </c>
      <c r="D769" s="888" t="s">
        <v>307</v>
      </c>
      <c r="E769" s="687" t="s">
        <v>1292</v>
      </c>
      <c r="F769" s="682" t="s">
        <v>1293</v>
      </c>
      <c r="G769" s="924">
        <v>39814</v>
      </c>
      <c r="H769" s="682" t="s">
        <v>1303</v>
      </c>
      <c r="I769" s="682" t="s">
        <v>477</v>
      </c>
      <c r="J769" s="925">
        <v>38416</v>
      </c>
      <c r="K769" s="682" t="s">
        <v>1295</v>
      </c>
      <c r="L769" s="682" t="s">
        <v>2773</v>
      </c>
      <c r="M769" s="682">
        <v>41794</v>
      </c>
      <c r="N769" s="683" t="s">
        <v>252</v>
      </c>
      <c r="O769" s="683" t="s">
        <v>46</v>
      </c>
      <c r="P769" s="683" t="s">
        <v>2694</v>
      </c>
      <c r="Q769" s="778" t="s">
        <v>1309</v>
      </c>
      <c r="R769" s="779" t="s">
        <v>1310</v>
      </c>
      <c r="S769" s="677">
        <v>0</v>
      </c>
      <c r="T769" s="677">
        <v>0</v>
      </c>
      <c r="U769" s="677">
        <v>138451.81</v>
      </c>
      <c r="V769" s="676">
        <v>0</v>
      </c>
      <c r="W769" s="676">
        <v>0</v>
      </c>
      <c r="X769" s="786">
        <v>0</v>
      </c>
      <c r="Y769" s="641"/>
      <c r="Z769" s="641"/>
      <c r="AA769" s="677">
        <v>138451.81</v>
      </c>
    </row>
    <row r="770" spans="1:27" s="85" customFormat="1" ht="52.8">
      <c r="A770" s="888">
        <v>619</v>
      </c>
      <c r="B770" s="888" t="s">
        <v>1459</v>
      </c>
      <c r="C770" s="888" t="s">
        <v>306</v>
      </c>
      <c r="D770" s="888" t="s">
        <v>307</v>
      </c>
      <c r="E770" s="687" t="s">
        <v>1292</v>
      </c>
      <c r="F770" s="682" t="s">
        <v>1293</v>
      </c>
      <c r="G770" s="924">
        <v>39814</v>
      </c>
      <c r="H770" s="682" t="s">
        <v>1303</v>
      </c>
      <c r="I770" s="682" t="s">
        <v>477</v>
      </c>
      <c r="J770" s="925">
        <v>38416</v>
      </c>
      <c r="K770" s="682" t="s">
        <v>1295</v>
      </c>
      <c r="L770" s="682" t="s">
        <v>1460</v>
      </c>
      <c r="M770" s="682">
        <v>41794</v>
      </c>
      <c r="N770" s="687" t="s">
        <v>46</v>
      </c>
      <c r="O770" s="687" t="s">
        <v>48</v>
      </c>
      <c r="P770" s="687" t="s">
        <v>1463</v>
      </c>
      <c r="Q770" s="687" t="s">
        <v>1297</v>
      </c>
      <c r="R770" s="687" t="s">
        <v>39</v>
      </c>
      <c r="S770" s="892">
        <v>468160</v>
      </c>
      <c r="T770" s="892">
        <v>405423.85</v>
      </c>
      <c r="U770" s="926">
        <v>472810</v>
      </c>
      <c r="V770" s="1013">
        <v>476640</v>
      </c>
      <c r="W770" s="1013">
        <v>476640</v>
      </c>
      <c r="X770" s="1013">
        <v>476640</v>
      </c>
      <c r="Y770" s="641"/>
      <c r="Z770" s="641"/>
      <c r="AA770" s="926">
        <v>472810</v>
      </c>
    </row>
    <row r="771" spans="1:27" s="85" customFormat="1" ht="52.8">
      <c r="A771" s="888">
        <v>619</v>
      </c>
      <c r="B771" s="888" t="s">
        <v>1459</v>
      </c>
      <c r="C771" s="888" t="s">
        <v>306</v>
      </c>
      <c r="D771" s="888" t="s">
        <v>307</v>
      </c>
      <c r="E771" s="687" t="s">
        <v>1292</v>
      </c>
      <c r="F771" s="682" t="s">
        <v>1293</v>
      </c>
      <c r="G771" s="924">
        <v>39814</v>
      </c>
      <c r="H771" s="682" t="s">
        <v>1303</v>
      </c>
      <c r="I771" s="682" t="s">
        <v>477</v>
      </c>
      <c r="J771" s="925">
        <v>38416</v>
      </c>
      <c r="K771" s="682" t="s">
        <v>1295</v>
      </c>
      <c r="L771" s="682" t="s">
        <v>1460</v>
      </c>
      <c r="M771" s="682">
        <v>41794</v>
      </c>
      <c r="N771" s="687" t="s">
        <v>46</v>
      </c>
      <c r="O771" s="687" t="s">
        <v>48</v>
      </c>
      <c r="P771" s="687" t="s">
        <v>322</v>
      </c>
      <c r="Q771" s="687" t="s">
        <v>2692</v>
      </c>
      <c r="R771" s="687" t="s">
        <v>39</v>
      </c>
      <c r="S771" s="892">
        <v>0</v>
      </c>
      <c r="T771" s="892">
        <v>0</v>
      </c>
      <c r="U771" s="926">
        <v>82260</v>
      </c>
      <c r="V771" s="1013">
        <v>100160</v>
      </c>
      <c r="W771" s="1013">
        <v>100160</v>
      </c>
      <c r="X771" s="1013">
        <v>100160</v>
      </c>
      <c r="Y771" s="641"/>
      <c r="Z771" s="641"/>
      <c r="AA771" s="926">
        <v>82260</v>
      </c>
    </row>
    <row r="772" spans="1:27" s="85" customFormat="1" ht="171.6">
      <c r="A772" s="888">
        <v>619</v>
      </c>
      <c r="B772" s="888" t="s">
        <v>1459</v>
      </c>
      <c r="C772" s="888" t="s">
        <v>1313</v>
      </c>
      <c r="D772" s="888" t="s">
        <v>1314</v>
      </c>
      <c r="E772" s="687" t="s">
        <v>1292</v>
      </c>
      <c r="F772" s="682" t="s">
        <v>1315</v>
      </c>
      <c r="G772" s="927">
        <v>39814</v>
      </c>
      <c r="H772" s="682" t="s">
        <v>2774</v>
      </c>
      <c r="I772" s="682" t="s">
        <v>2775</v>
      </c>
      <c r="J772" s="682" t="s">
        <v>2776</v>
      </c>
      <c r="K772" s="682" t="s">
        <v>1464</v>
      </c>
      <c r="L772" s="682" t="s">
        <v>1465</v>
      </c>
      <c r="M772" s="682" t="s">
        <v>1466</v>
      </c>
      <c r="N772" s="687" t="s">
        <v>119</v>
      </c>
      <c r="O772" s="687" t="s">
        <v>548</v>
      </c>
      <c r="P772" s="687" t="s">
        <v>1323</v>
      </c>
      <c r="Q772" s="687" t="s">
        <v>1467</v>
      </c>
      <c r="R772" s="687" t="s">
        <v>39</v>
      </c>
      <c r="S772" s="892">
        <v>13822589.42</v>
      </c>
      <c r="T772" s="892">
        <v>13822589.42</v>
      </c>
      <c r="U772" s="892">
        <v>62825770</v>
      </c>
      <c r="V772" s="892">
        <v>0</v>
      </c>
      <c r="W772" s="892">
        <v>0</v>
      </c>
      <c r="X772" s="892">
        <v>0</v>
      </c>
      <c r="Y772" s="641"/>
      <c r="Z772" s="641"/>
      <c r="AA772" s="892">
        <v>58806000</v>
      </c>
    </row>
    <row r="773" spans="1:27" s="85" customFormat="1" ht="171.6">
      <c r="A773" s="888">
        <v>619</v>
      </c>
      <c r="B773" s="888" t="s">
        <v>1459</v>
      </c>
      <c r="C773" s="888" t="s">
        <v>1313</v>
      </c>
      <c r="D773" s="888" t="s">
        <v>1314</v>
      </c>
      <c r="E773" s="687" t="s">
        <v>1292</v>
      </c>
      <c r="F773" s="682" t="s">
        <v>1315</v>
      </c>
      <c r="G773" s="927">
        <v>39814</v>
      </c>
      <c r="H773" s="682" t="s">
        <v>1303</v>
      </c>
      <c r="I773" s="682" t="s">
        <v>477</v>
      </c>
      <c r="J773" s="925">
        <v>38416</v>
      </c>
      <c r="K773" s="682" t="s">
        <v>1468</v>
      </c>
      <c r="L773" s="682" t="s">
        <v>1465</v>
      </c>
      <c r="M773" s="682" t="s">
        <v>1466</v>
      </c>
      <c r="N773" s="687" t="s">
        <v>119</v>
      </c>
      <c r="O773" s="687" t="s">
        <v>548</v>
      </c>
      <c r="P773" s="687" t="s">
        <v>1318</v>
      </c>
      <c r="Q773" s="687" t="s">
        <v>2697</v>
      </c>
      <c r="R773" s="687" t="s">
        <v>39</v>
      </c>
      <c r="S773" s="892">
        <v>76202771.810000002</v>
      </c>
      <c r="T773" s="892">
        <v>76202771.810000002</v>
      </c>
      <c r="U773" s="892">
        <v>0</v>
      </c>
      <c r="V773" s="892">
        <v>0</v>
      </c>
      <c r="W773" s="892">
        <v>0</v>
      </c>
      <c r="X773" s="892">
        <v>0</v>
      </c>
      <c r="Y773" s="641"/>
      <c r="Z773" s="641"/>
      <c r="AA773" s="892">
        <v>0</v>
      </c>
    </row>
    <row r="774" spans="1:27" s="85" customFormat="1" ht="171.6">
      <c r="A774" s="888">
        <v>619</v>
      </c>
      <c r="B774" s="888" t="s">
        <v>1459</v>
      </c>
      <c r="C774" s="888" t="s">
        <v>1313</v>
      </c>
      <c r="D774" s="888" t="s">
        <v>2700</v>
      </c>
      <c r="E774" s="687" t="s">
        <v>1292</v>
      </c>
      <c r="F774" s="682" t="s">
        <v>1315</v>
      </c>
      <c r="G774" s="927">
        <v>39814</v>
      </c>
      <c r="H774" s="682" t="s">
        <v>1303</v>
      </c>
      <c r="I774" s="682" t="s">
        <v>477</v>
      </c>
      <c r="J774" s="925">
        <v>38416</v>
      </c>
      <c r="K774" s="682" t="s">
        <v>1472</v>
      </c>
      <c r="L774" s="682" t="s">
        <v>1473</v>
      </c>
      <c r="M774" s="682" t="s">
        <v>1474</v>
      </c>
      <c r="N774" s="687" t="s">
        <v>119</v>
      </c>
      <c r="O774" s="687" t="s">
        <v>548</v>
      </c>
      <c r="P774" s="687" t="s">
        <v>1341</v>
      </c>
      <c r="Q774" s="687" t="s">
        <v>1342</v>
      </c>
      <c r="R774" s="687" t="s">
        <v>39</v>
      </c>
      <c r="S774" s="892">
        <v>13144967</v>
      </c>
      <c r="T774" s="892">
        <v>13144967</v>
      </c>
      <c r="U774" s="892">
        <v>6000000</v>
      </c>
      <c r="V774" s="786">
        <v>9495510</v>
      </c>
      <c r="W774" s="786">
        <v>9495510</v>
      </c>
      <c r="X774" s="786">
        <v>9495510</v>
      </c>
      <c r="Y774" s="641"/>
      <c r="Z774" s="641"/>
      <c r="AA774" s="892">
        <v>6000000</v>
      </c>
    </row>
    <row r="775" spans="1:27" s="85" customFormat="1" ht="171.6">
      <c r="A775" s="888">
        <v>619</v>
      </c>
      <c r="B775" s="888" t="s">
        <v>1459</v>
      </c>
      <c r="C775" s="888" t="s">
        <v>1313</v>
      </c>
      <c r="D775" s="888" t="s">
        <v>1314</v>
      </c>
      <c r="E775" s="687" t="s">
        <v>1292</v>
      </c>
      <c r="F775" s="682" t="s">
        <v>1315</v>
      </c>
      <c r="G775" s="927">
        <v>39814</v>
      </c>
      <c r="H775" s="682" t="s">
        <v>1303</v>
      </c>
      <c r="I775" s="682" t="s">
        <v>477</v>
      </c>
      <c r="J775" s="925">
        <v>38416</v>
      </c>
      <c r="K775" s="682" t="s">
        <v>1468</v>
      </c>
      <c r="L775" s="682" t="s">
        <v>1465</v>
      </c>
      <c r="M775" s="682" t="s">
        <v>1466</v>
      </c>
      <c r="N775" s="687" t="s">
        <v>119</v>
      </c>
      <c r="O775" s="687" t="s">
        <v>548</v>
      </c>
      <c r="P775" s="687" t="s">
        <v>1322</v>
      </c>
      <c r="Q775" s="687" t="s">
        <v>1416</v>
      </c>
      <c r="R775" s="687" t="s">
        <v>39</v>
      </c>
      <c r="S775" s="892">
        <v>0</v>
      </c>
      <c r="T775" s="892">
        <v>0</v>
      </c>
      <c r="U775" s="892">
        <v>35118362</v>
      </c>
      <c r="V775" s="786">
        <v>108801320</v>
      </c>
      <c r="W775" s="786">
        <v>119681460</v>
      </c>
      <c r="X775" s="786">
        <v>131649600</v>
      </c>
      <c r="Y775" s="641"/>
      <c r="Z775" s="641"/>
      <c r="AA775" s="892">
        <v>39138132</v>
      </c>
    </row>
    <row r="776" spans="1:27" s="85" customFormat="1" ht="171.6">
      <c r="A776" s="888">
        <v>619</v>
      </c>
      <c r="B776" s="888" t="s">
        <v>1459</v>
      </c>
      <c r="C776" s="888" t="s">
        <v>1313</v>
      </c>
      <c r="D776" s="888" t="s">
        <v>1314</v>
      </c>
      <c r="E776" s="687" t="s">
        <v>1292</v>
      </c>
      <c r="F776" s="682" t="s">
        <v>1315</v>
      </c>
      <c r="G776" s="927">
        <v>39814</v>
      </c>
      <c r="H776" s="682" t="s">
        <v>2774</v>
      </c>
      <c r="I776" s="682" t="s">
        <v>2775</v>
      </c>
      <c r="J776" s="682" t="s">
        <v>2776</v>
      </c>
      <c r="K776" s="682" t="s">
        <v>1464</v>
      </c>
      <c r="L776" s="682" t="s">
        <v>1465</v>
      </c>
      <c r="M776" s="682" t="s">
        <v>1466</v>
      </c>
      <c r="N776" s="687" t="s">
        <v>119</v>
      </c>
      <c r="O776" s="687" t="s">
        <v>548</v>
      </c>
      <c r="P776" s="687" t="s">
        <v>3115</v>
      </c>
      <c r="Q776" s="687" t="s">
        <v>1467</v>
      </c>
      <c r="R776" s="687" t="s">
        <v>39</v>
      </c>
      <c r="S776" s="892">
        <v>0</v>
      </c>
      <c r="T776" s="892">
        <v>0</v>
      </c>
      <c r="U776" s="892">
        <v>4900210</v>
      </c>
      <c r="V776" s="892">
        <v>0</v>
      </c>
      <c r="W776" s="892">
        <v>0</v>
      </c>
      <c r="X776" s="892">
        <v>0</v>
      </c>
      <c r="Y776" s="641"/>
      <c r="Z776" s="641"/>
      <c r="AA776" s="892">
        <v>4900210</v>
      </c>
    </row>
    <row r="777" spans="1:27" s="85" customFormat="1" ht="132">
      <c r="A777" s="888">
        <v>619</v>
      </c>
      <c r="B777" s="888" t="s">
        <v>1459</v>
      </c>
      <c r="C777" s="888" t="s">
        <v>1475</v>
      </c>
      <c r="D777" s="888" t="s">
        <v>1417</v>
      </c>
      <c r="E777" s="687" t="s">
        <v>1292</v>
      </c>
      <c r="F777" s="682" t="s">
        <v>1293</v>
      </c>
      <c r="G777" s="924">
        <v>39814</v>
      </c>
      <c r="H777" s="682" t="s">
        <v>1303</v>
      </c>
      <c r="I777" s="682" t="s">
        <v>477</v>
      </c>
      <c r="J777" s="925">
        <v>38416</v>
      </c>
      <c r="K777" s="682" t="s">
        <v>1295</v>
      </c>
      <c r="L777" s="682" t="s">
        <v>1460</v>
      </c>
      <c r="M777" s="682">
        <v>41794</v>
      </c>
      <c r="N777" s="687" t="s">
        <v>46</v>
      </c>
      <c r="O777" s="687" t="s">
        <v>48</v>
      </c>
      <c r="P777" s="687" t="s">
        <v>1477</v>
      </c>
      <c r="Q777" s="928" t="s">
        <v>347</v>
      </c>
      <c r="R777" s="687" t="s">
        <v>39</v>
      </c>
      <c r="S777" s="892">
        <v>82260</v>
      </c>
      <c r="T777" s="892">
        <v>55230.96</v>
      </c>
      <c r="U777" s="892">
        <v>0</v>
      </c>
      <c r="V777" s="892">
        <v>0</v>
      </c>
      <c r="W777" s="892">
        <v>0</v>
      </c>
      <c r="X777" s="892">
        <v>0</v>
      </c>
      <c r="Y777" s="641"/>
      <c r="Z777" s="641"/>
      <c r="AA777" s="892">
        <v>0</v>
      </c>
    </row>
    <row r="778" spans="1:27" s="85" customFormat="1" ht="52.8">
      <c r="A778" s="888">
        <v>619</v>
      </c>
      <c r="B778" s="888" t="s">
        <v>1459</v>
      </c>
      <c r="C778" s="888" t="s">
        <v>799</v>
      </c>
      <c r="D778" s="888" t="s">
        <v>800</v>
      </c>
      <c r="E778" s="687" t="s">
        <v>1292</v>
      </c>
      <c r="F778" s="682" t="s">
        <v>1325</v>
      </c>
      <c r="G778" s="927">
        <v>39814</v>
      </c>
      <c r="H778" s="682" t="s">
        <v>1303</v>
      </c>
      <c r="I778" s="682" t="s">
        <v>477</v>
      </c>
      <c r="J778" s="925">
        <v>38416</v>
      </c>
      <c r="K778" s="682" t="s">
        <v>1326</v>
      </c>
      <c r="L778" s="682" t="s">
        <v>1480</v>
      </c>
      <c r="M778" s="682">
        <v>42139</v>
      </c>
      <c r="N778" s="683" t="s">
        <v>127</v>
      </c>
      <c r="O778" s="683" t="s">
        <v>46</v>
      </c>
      <c r="P778" s="683" t="s">
        <v>521</v>
      </c>
      <c r="Q778" s="687" t="s">
        <v>129</v>
      </c>
      <c r="R778" s="683" t="s">
        <v>39</v>
      </c>
      <c r="S778" s="677">
        <v>975000</v>
      </c>
      <c r="T778" s="677">
        <v>975000</v>
      </c>
      <c r="U778" s="677">
        <v>975000</v>
      </c>
      <c r="V778" s="676">
        <v>911500</v>
      </c>
      <c r="W778" s="676">
        <v>911500</v>
      </c>
      <c r="X778" s="676">
        <v>911500</v>
      </c>
      <c r="Y778" s="641"/>
      <c r="Z778" s="641"/>
      <c r="AA778" s="677">
        <v>975000</v>
      </c>
    </row>
    <row r="779" spans="1:27" s="85" customFormat="1" ht="52.8">
      <c r="A779" s="888">
        <v>619</v>
      </c>
      <c r="B779" s="888" t="s">
        <v>1459</v>
      </c>
      <c r="C779" s="888" t="s">
        <v>799</v>
      </c>
      <c r="D779" s="888" t="s">
        <v>800</v>
      </c>
      <c r="E779" s="687" t="s">
        <v>1292</v>
      </c>
      <c r="F779" s="682" t="s">
        <v>1325</v>
      </c>
      <c r="G779" s="927">
        <v>39814</v>
      </c>
      <c r="H779" s="682" t="s">
        <v>1303</v>
      </c>
      <c r="I779" s="682" t="s">
        <v>477</v>
      </c>
      <c r="J779" s="925">
        <v>38416</v>
      </c>
      <c r="K779" s="682" t="s">
        <v>1326</v>
      </c>
      <c r="L779" s="682" t="s">
        <v>1480</v>
      </c>
      <c r="M779" s="682">
        <v>42139</v>
      </c>
      <c r="N779" s="683" t="s">
        <v>127</v>
      </c>
      <c r="O779" s="683" t="s">
        <v>46</v>
      </c>
      <c r="P779" s="683" t="s">
        <v>1328</v>
      </c>
      <c r="Q779" s="687" t="s">
        <v>2702</v>
      </c>
      <c r="R779" s="683" t="s">
        <v>39</v>
      </c>
      <c r="S779" s="677">
        <v>1084800</v>
      </c>
      <c r="T779" s="677">
        <v>1084800</v>
      </c>
      <c r="U779" s="677">
        <v>941140</v>
      </c>
      <c r="V779" s="676">
        <v>637500</v>
      </c>
      <c r="W779" s="676">
        <v>637500</v>
      </c>
      <c r="X779" s="676">
        <v>637500</v>
      </c>
      <c r="Y779" s="641"/>
      <c r="Z779" s="641"/>
      <c r="AA779" s="677">
        <v>717140</v>
      </c>
    </row>
    <row r="780" spans="1:27" s="85" customFormat="1" ht="52.8">
      <c r="A780" s="888">
        <v>619</v>
      </c>
      <c r="B780" s="888" t="s">
        <v>1459</v>
      </c>
      <c r="C780" s="888" t="s">
        <v>516</v>
      </c>
      <c r="D780" s="888" t="s">
        <v>517</v>
      </c>
      <c r="E780" s="687" t="s">
        <v>1292</v>
      </c>
      <c r="F780" s="682" t="s">
        <v>1344</v>
      </c>
      <c r="G780" s="927">
        <v>39814</v>
      </c>
      <c r="H780" s="682" t="s">
        <v>1303</v>
      </c>
      <c r="I780" s="682" t="s">
        <v>477</v>
      </c>
      <c r="J780" s="925">
        <v>38416</v>
      </c>
      <c r="K780" s="682" t="s">
        <v>1326</v>
      </c>
      <c r="L780" s="682" t="s">
        <v>1481</v>
      </c>
      <c r="M780" s="682">
        <v>42139</v>
      </c>
      <c r="N780" s="683" t="s">
        <v>252</v>
      </c>
      <c r="O780" s="683" t="s">
        <v>50</v>
      </c>
      <c r="P780" s="683" t="s">
        <v>896</v>
      </c>
      <c r="Q780" s="687" t="s">
        <v>897</v>
      </c>
      <c r="R780" s="683" t="s">
        <v>39</v>
      </c>
      <c r="S780" s="677">
        <v>7071609.7000000002</v>
      </c>
      <c r="T780" s="677">
        <v>7071609.7000000002</v>
      </c>
      <c r="U780" s="677">
        <v>4958860.5</v>
      </c>
      <c r="V780" s="676">
        <v>4410380</v>
      </c>
      <c r="W780" s="676">
        <v>4410380</v>
      </c>
      <c r="X780" s="676">
        <v>4410380</v>
      </c>
      <c r="Y780" s="641"/>
      <c r="Z780" s="641"/>
      <c r="AA780" s="677">
        <v>4958860.5</v>
      </c>
    </row>
    <row r="781" spans="1:27" s="85" customFormat="1" ht="92.4">
      <c r="A781" s="888">
        <v>619</v>
      </c>
      <c r="B781" s="888" t="s">
        <v>1459</v>
      </c>
      <c r="C781" s="888" t="s">
        <v>516</v>
      </c>
      <c r="D781" s="888" t="s">
        <v>517</v>
      </c>
      <c r="E781" s="687" t="s">
        <v>1292</v>
      </c>
      <c r="F781" s="682" t="s">
        <v>1344</v>
      </c>
      <c r="G781" s="927">
        <v>39814</v>
      </c>
      <c r="H781" s="682" t="s">
        <v>2777</v>
      </c>
      <c r="I781" s="682" t="s">
        <v>2778</v>
      </c>
      <c r="J781" s="682" t="s">
        <v>2779</v>
      </c>
      <c r="K781" s="682" t="s">
        <v>1326</v>
      </c>
      <c r="L781" s="682" t="s">
        <v>3151</v>
      </c>
      <c r="M781" s="682">
        <v>42139</v>
      </c>
      <c r="N781" s="683" t="s">
        <v>252</v>
      </c>
      <c r="O781" s="683" t="s">
        <v>50</v>
      </c>
      <c r="P781" s="683" t="s">
        <v>1354</v>
      </c>
      <c r="Q781" s="687" t="s">
        <v>1355</v>
      </c>
      <c r="R781" s="683" t="s">
        <v>39</v>
      </c>
      <c r="S781" s="677">
        <v>11781000</v>
      </c>
      <c r="T781" s="677">
        <v>11781000</v>
      </c>
      <c r="U781" s="892">
        <v>0</v>
      </c>
      <c r="V781" s="786">
        <v>0</v>
      </c>
      <c r="W781" s="786">
        <v>0</v>
      </c>
      <c r="X781" s="786">
        <v>0</v>
      </c>
      <c r="Y781" s="641"/>
      <c r="Z781" s="641"/>
      <c r="AA781" s="892">
        <v>0</v>
      </c>
    </row>
    <row r="782" spans="1:27" s="85" customFormat="1" ht="92.4">
      <c r="A782" s="888">
        <v>619</v>
      </c>
      <c r="B782" s="888" t="s">
        <v>1459</v>
      </c>
      <c r="C782" s="888" t="s">
        <v>516</v>
      </c>
      <c r="D782" s="888" t="s">
        <v>517</v>
      </c>
      <c r="E782" s="687" t="s">
        <v>1292</v>
      </c>
      <c r="F782" s="682" t="s">
        <v>1344</v>
      </c>
      <c r="G782" s="927">
        <v>39814</v>
      </c>
      <c r="H782" s="682" t="s">
        <v>2777</v>
      </c>
      <c r="I782" s="682" t="s">
        <v>2778</v>
      </c>
      <c r="J782" s="682" t="s">
        <v>2779</v>
      </c>
      <c r="K782" s="682" t="s">
        <v>1326</v>
      </c>
      <c r="L782" s="682" t="s">
        <v>3151</v>
      </c>
      <c r="M782" s="682">
        <v>42139</v>
      </c>
      <c r="N782" s="683" t="s">
        <v>252</v>
      </c>
      <c r="O782" s="683" t="s">
        <v>50</v>
      </c>
      <c r="P782" s="683" t="s">
        <v>2920</v>
      </c>
      <c r="Q782" s="687" t="s">
        <v>3548</v>
      </c>
      <c r="R782" s="683" t="s">
        <v>39</v>
      </c>
      <c r="S782" s="892"/>
      <c r="T782" s="892"/>
      <c r="U782" s="677">
        <v>500000</v>
      </c>
      <c r="V782" s="676"/>
      <c r="W782" s="676"/>
      <c r="X782" s="676"/>
      <c r="Y782" s="641"/>
      <c r="Z782" s="641"/>
      <c r="AA782" s="892"/>
    </row>
    <row r="783" spans="1:27" s="85" customFormat="1" ht="79.2">
      <c r="A783" s="888">
        <v>619</v>
      </c>
      <c r="B783" s="888" t="s">
        <v>1459</v>
      </c>
      <c r="C783" s="888" t="s">
        <v>1330</v>
      </c>
      <c r="D783" s="888" t="s">
        <v>1331</v>
      </c>
      <c r="E783" s="687" t="s">
        <v>1292</v>
      </c>
      <c r="F783" s="682" t="s">
        <v>1332</v>
      </c>
      <c r="G783" s="927">
        <v>39814</v>
      </c>
      <c r="H783" s="682" t="s">
        <v>1303</v>
      </c>
      <c r="I783" s="682" t="s">
        <v>477</v>
      </c>
      <c r="J783" s="925">
        <v>38416</v>
      </c>
      <c r="K783" s="682" t="s">
        <v>3152</v>
      </c>
      <c r="L783" s="682" t="s">
        <v>3153</v>
      </c>
      <c r="M783" s="682" t="s">
        <v>3154</v>
      </c>
      <c r="N783" s="683" t="s">
        <v>252</v>
      </c>
      <c r="O783" s="683" t="s">
        <v>50</v>
      </c>
      <c r="P783" s="683" t="s">
        <v>896</v>
      </c>
      <c r="Q783" s="687" t="s">
        <v>897</v>
      </c>
      <c r="R783" s="683" t="s">
        <v>39</v>
      </c>
      <c r="S783" s="677">
        <v>1660000</v>
      </c>
      <c r="T783" s="677">
        <v>1660000</v>
      </c>
      <c r="U783" s="677">
        <v>1660000</v>
      </c>
      <c r="V783" s="676">
        <v>1660000</v>
      </c>
      <c r="W783" s="676">
        <v>1660000</v>
      </c>
      <c r="X783" s="676">
        <v>1660000</v>
      </c>
      <c r="Y783" s="641"/>
      <c r="Z783" s="641"/>
      <c r="AA783" s="677">
        <v>1660000</v>
      </c>
    </row>
    <row r="784" spans="1:27" s="85" customFormat="1" ht="250.8">
      <c r="A784" s="888">
        <v>619</v>
      </c>
      <c r="B784" s="888" t="s">
        <v>1459</v>
      </c>
      <c r="C784" s="888" t="s">
        <v>892</v>
      </c>
      <c r="D784" s="888" t="s">
        <v>1433</v>
      </c>
      <c r="E784" s="687" t="s">
        <v>1292</v>
      </c>
      <c r="F784" s="682" t="s">
        <v>1344</v>
      </c>
      <c r="G784" s="682">
        <v>39814</v>
      </c>
      <c r="H784" s="682" t="s">
        <v>1303</v>
      </c>
      <c r="I784" s="888" t="s">
        <v>458</v>
      </c>
      <c r="J784" s="682">
        <v>38416</v>
      </c>
      <c r="K784" s="682" t="s">
        <v>1336</v>
      </c>
      <c r="L784" s="682" t="s">
        <v>1487</v>
      </c>
      <c r="M784" s="682">
        <v>42139</v>
      </c>
      <c r="N784" s="687" t="s">
        <v>119</v>
      </c>
      <c r="O784" s="687" t="s">
        <v>548</v>
      </c>
      <c r="P784" s="687" t="s">
        <v>832</v>
      </c>
      <c r="Q784" s="687" t="s">
        <v>833</v>
      </c>
      <c r="R784" s="687" t="s">
        <v>39</v>
      </c>
      <c r="S784" s="892">
        <v>1157750</v>
      </c>
      <c r="T784" s="892">
        <v>1157750</v>
      </c>
      <c r="U784" s="892">
        <v>0</v>
      </c>
      <c r="V784" s="786">
        <v>0</v>
      </c>
      <c r="W784" s="786">
        <v>0</v>
      </c>
      <c r="X784" s="786">
        <v>0</v>
      </c>
      <c r="Y784" s="641"/>
      <c r="Z784" s="641"/>
      <c r="AA784" s="892">
        <v>0</v>
      </c>
    </row>
    <row r="785" spans="1:27" s="85" customFormat="1" ht="250.8">
      <c r="A785" s="888">
        <v>619</v>
      </c>
      <c r="B785" s="888" t="s">
        <v>1459</v>
      </c>
      <c r="C785" s="888" t="s">
        <v>892</v>
      </c>
      <c r="D785" s="888" t="s">
        <v>1433</v>
      </c>
      <c r="E785" s="888" t="s">
        <v>3155</v>
      </c>
      <c r="F785" s="682" t="s">
        <v>1344</v>
      </c>
      <c r="G785" s="682">
        <v>39814</v>
      </c>
      <c r="H785" s="888" t="s">
        <v>310</v>
      </c>
      <c r="I785" s="888" t="s">
        <v>458</v>
      </c>
      <c r="J785" s="682">
        <v>38416</v>
      </c>
      <c r="K785" s="682" t="s">
        <v>1336</v>
      </c>
      <c r="L785" s="682" t="s">
        <v>1487</v>
      </c>
      <c r="M785" s="682">
        <v>42139</v>
      </c>
      <c r="N785" s="687" t="s">
        <v>119</v>
      </c>
      <c r="O785" s="687" t="s">
        <v>548</v>
      </c>
      <c r="P785" s="687" t="s">
        <v>830</v>
      </c>
      <c r="Q785" s="687" t="s">
        <v>831</v>
      </c>
      <c r="R785" s="687" t="s">
        <v>39</v>
      </c>
      <c r="S785" s="892">
        <v>496180</v>
      </c>
      <c r="T785" s="892">
        <v>496180</v>
      </c>
      <c r="U785" s="892">
        <v>0</v>
      </c>
      <c r="V785" s="786">
        <v>0</v>
      </c>
      <c r="W785" s="786">
        <v>0</v>
      </c>
      <c r="X785" s="786">
        <v>0</v>
      </c>
      <c r="Y785" s="641"/>
      <c r="Z785" s="641"/>
      <c r="AA785" s="892">
        <v>0</v>
      </c>
    </row>
    <row r="786" spans="1:27" s="85" customFormat="1" ht="250.8">
      <c r="A786" s="888">
        <v>619</v>
      </c>
      <c r="B786" s="888" t="s">
        <v>1459</v>
      </c>
      <c r="C786" s="888" t="s">
        <v>892</v>
      </c>
      <c r="D786" s="888" t="s">
        <v>1433</v>
      </c>
      <c r="E786" s="687" t="s">
        <v>1292</v>
      </c>
      <c r="F786" s="682" t="s">
        <v>1344</v>
      </c>
      <c r="G786" s="927">
        <v>39814</v>
      </c>
      <c r="H786" s="682" t="s">
        <v>1303</v>
      </c>
      <c r="I786" s="888" t="s">
        <v>3156</v>
      </c>
      <c r="J786" s="925">
        <v>38416</v>
      </c>
      <c r="K786" s="682" t="s">
        <v>1336</v>
      </c>
      <c r="L786" s="682" t="s">
        <v>1488</v>
      </c>
      <c r="M786" s="682" t="s">
        <v>1334</v>
      </c>
      <c r="N786" s="683" t="s">
        <v>252</v>
      </c>
      <c r="O786" s="683" t="s">
        <v>50</v>
      </c>
      <c r="P786" s="683" t="s">
        <v>896</v>
      </c>
      <c r="Q786" s="687" t="s">
        <v>897</v>
      </c>
      <c r="R786" s="683" t="s">
        <v>39</v>
      </c>
      <c r="S786" s="677">
        <v>6934885.0899999999</v>
      </c>
      <c r="T786" s="677">
        <v>6934885.0899999999</v>
      </c>
      <c r="U786" s="677">
        <v>8777565.4499999993</v>
      </c>
      <c r="V786" s="676">
        <v>14418640</v>
      </c>
      <c r="W786" s="676">
        <v>14418640</v>
      </c>
      <c r="X786" s="676">
        <v>14418640</v>
      </c>
      <c r="Y786" s="641"/>
      <c r="Z786" s="641"/>
      <c r="AA786" s="677">
        <v>8826060</v>
      </c>
    </row>
    <row r="787" spans="1:27" s="85" customFormat="1" ht="250.8">
      <c r="A787" s="888">
        <v>619</v>
      </c>
      <c r="B787" s="888" t="s">
        <v>1459</v>
      </c>
      <c r="C787" s="888" t="s">
        <v>892</v>
      </c>
      <c r="D787" s="888" t="s">
        <v>1433</v>
      </c>
      <c r="E787" s="888" t="s">
        <v>1489</v>
      </c>
      <c r="F787" s="682" t="s">
        <v>1344</v>
      </c>
      <c r="G787" s="682">
        <v>39814</v>
      </c>
      <c r="H787" s="682" t="s">
        <v>1303</v>
      </c>
      <c r="I787" s="888" t="s">
        <v>458</v>
      </c>
      <c r="J787" s="682">
        <v>38416</v>
      </c>
      <c r="K787" s="888" t="s">
        <v>1491</v>
      </c>
      <c r="L787" s="888" t="s">
        <v>1492</v>
      </c>
      <c r="M787" s="682">
        <v>37824</v>
      </c>
      <c r="N787" s="683" t="s">
        <v>252</v>
      </c>
      <c r="O787" s="683" t="s">
        <v>50</v>
      </c>
      <c r="P787" s="683" t="s">
        <v>1346</v>
      </c>
      <c r="Q787" s="687" t="s">
        <v>1347</v>
      </c>
      <c r="R787" s="683" t="s">
        <v>39</v>
      </c>
      <c r="S787" s="677">
        <v>876065</v>
      </c>
      <c r="T787" s="677">
        <v>876065</v>
      </c>
      <c r="U787" s="892">
        <v>0</v>
      </c>
      <c r="V787" s="786">
        <v>0</v>
      </c>
      <c r="W787" s="786">
        <v>0</v>
      </c>
      <c r="X787" s="786">
        <v>0</v>
      </c>
      <c r="Y787" s="641"/>
      <c r="Z787" s="641"/>
      <c r="AA787" s="892">
        <v>0</v>
      </c>
    </row>
    <row r="788" spans="1:27" s="85" customFormat="1" ht="250.8">
      <c r="A788" s="888">
        <v>619</v>
      </c>
      <c r="B788" s="888" t="s">
        <v>1459</v>
      </c>
      <c r="C788" s="888" t="s">
        <v>892</v>
      </c>
      <c r="D788" s="888" t="s">
        <v>1433</v>
      </c>
      <c r="E788" s="888" t="s">
        <v>3155</v>
      </c>
      <c r="F788" s="682" t="s">
        <v>1344</v>
      </c>
      <c r="G788" s="682">
        <v>39814</v>
      </c>
      <c r="H788" s="888" t="s">
        <v>310</v>
      </c>
      <c r="I788" s="888" t="s">
        <v>458</v>
      </c>
      <c r="J788" s="682">
        <v>38416</v>
      </c>
      <c r="K788" s="888" t="s">
        <v>1491</v>
      </c>
      <c r="L788" s="888" t="s">
        <v>1492</v>
      </c>
      <c r="M788" s="682">
        <v>37824</v>
      </c>
      <c r="N788" s="683" t="s">
        <v>252</v>
      </c>
      <c r="O788" s="683" t="s">
        <v>50</v>
      </c>
      <c r="P788" s="683" t="s">
        <v>1349</v>
      </c>
      <c r="Q788" s="687" t="s">
        <v>1493</v>
      </c>
      <c r="R788" s="683" t="s">
        <v>39</v>
      </c>
      <c r="S788" s="892">
        <v>0</v>
      </c>
      <c r="T788" s="892">
        <v>0</v>
      </c>
      <c r="U788" s="677">
        <v>392633.25</v>
      </c>
      <c r="V788" s="676">
        <v>941720</v>
      </c>
      <c r="W788" s="676">
        <v>941720</v>
      </c>
      <c r="X788" s="676">
        <v>941720</v>
      </c>
      <c r="Y788" s="641"/>
      <c r="Z788" s="641"/>
      <c r="AA788" s="677">
        <v>1624473.25</v>
      </c>
    </row>
    <row r="789" spans="1:27" s="999" customFormat="1" ht="329.25" customHeight="1">
      <c r="A789" s="888">
        <v>619</v>
      </c>
      <c r="B789" s="888" t="s">
        <v>1459</v>
      </c>
      <c r="C789" s="888" t="s">
        <v>892</v>
      </c>
      <c r="D789" s="888" t="s">
        <v>1433</v>
      </c>
      <c r="E789" s="888" t="s">
        <v>3155</v>
      </c>
      <c r="F789" s="682" t="s">
        <v>1344</v>
      </c>
      <c r="G789" s="682">
        <v>39814</v>
      </c>
      <c r="H789" s="888" t="s">
        <v>310</v>
      </c>
      <c r="I789" s="888" t="s">
        <v>458</v>
      </c>
      <c r="J789" s="682">
        <v>38416</v>
      </c>
      <c r="K789" s="888" t="s">
        <v>3397</v>
      </c>
      <c r="L789" s="888" t="s">
        <v>3398</v>
      </c>
      <c r="M789" s="682" t="s">
        <v>3399</v>
      </c>
      <c r="N789" s="683" t="s">
        <v>252</v>
      </c>
      <c r="O789" s="683" t="s">
        <v>50</v>
      </c>
      <c r="P789" s="683" t="s">
        <v>3381</v>
      </c>
      <c r="Q789" s="687" t="s">
        <v>3382</v>
      </c>
      <c r="R789" s="683" t="s">
        <v>39</v>
      </c>
      <c r="S789" s="892">
        <v>0</v>
      </c>
      <c r="T789" s="892">
        <v>0</v>
      </c>
      <c r="U789" s="677">
        <v>0</v>
      </c>
      <c r="V789" s="676">
        <v>5500000</v>
      </c>
      <c r="W789" s="676">
        <v>0</v>
      </c>
      <c r="X789" s="676">
        <v>0</v>
      </c>
      <c r="Y789" s="997"/>
      <c r="Z789" s="998"/>
      <c r="AA789" s="677">
        <v>0</v>
      </c>
    </row>
    <row r="790" spans="1:27" s="85" customFormat="1" ht="66">
      <c r="A790" s="888">
        <v>619</v>
      </c>
      <c r="B790" s="888" t="s">
        <v>1459</v>
      </c>
      <c r="C790" s="888" t="s">
        <v>54</v>
      </c>
      <c r="D790" s="888" t="s">
        <v>197</v>
      </c>
      <c r="E790" s="687" t="s">
        <v>1357</v>
      </c>
      <c r="F790" s="682" t="s">
        <v>867</v>
      </c>
      <c r="G790" s="890">
        <v>39234</v>
      </c>
      <c r="H790" s="682" t="s">
        <v>2753</v>
      </c>
      <c r="I790" s="682" t="s">
        <v>2707</v>
      </c>
      <c r="J790" s="925">
        <v>39442</v>
      </c>
      <c r="K790" s="682" t="s">
        <v>1362</v>
      </c>
      <c r="L790" s="682" t="s">
        <v>70</v>
      </c>
      <c r="M790" s="682">
        <v>37923</v>
      </c>
      <c r="N790" s="687" t="s">
        <v>46</v>
      </c>
      <c r="O790" s="687" t="s">
        <v>119</v>
      </c>
      <c r="P790" s="687" t="s">
        <v>1494</v>
      </c>
      <c r="Q790" s="687" t="s">
        <v>158</v>
      </c>
      <c r="R790" s="687" t="s">
        <v>35</v>
      </c>
      <c r="S790" s="892">
        <v>599002.01</v>
      </c>
      <c r="T790" s="892">
        <v>599002.01</v>
      </c>
      <c r="U790" s="892">
        <v>639976.42000000004</v>
      </c>
      <c r="V790" s="892">
        <v>642510</v>
      </c>
      <c r="W790" s="892">
        <v>642510</v>
      </c>
      <c r="X790" s="892">
        <v>642510</v>
      </c>
      <c r="Y790" s="641"/>
      <c r="Z790" s="641"/>
      <c r="AA790" s="892">
        <v>616980</v>
      </c>
    </row>
    <row r="791" spans="1:27" s="85" customFormat="1" ht="66">
      <c r="A791" s="888">
        <v>619</v>
      </c>
      <c r="B791" s="888" t="s">
        <v>1459</v>
      </c>
      <c r="C791" s="888" t="s">
        <v>54</v>
      </c>
      <c r="D791" s="888" t="s">
        <v>197</v>
      </c>
      <c r="E791" s="687" t="s">
        <v>3157</v>
      </c>
      <c r="F791" s="682" t="s">
        <v>2780</v>
      </c>
      <c r="G791" s="890">
        <v>39234</v>
      </c>
      <c r="H791" s="682" t="s">
        <v>2753</v>
      </c>
      <c r="I791" s="682" t="s">
        <v>2707</v>
      </c>
      <c r="J791" s="925">
        <v>39442</v>
      </c>
      <c r="K791" s="682" t="s">
        <v>1362</v>
      </c>
      <c r="L791" s="682" t="s">
        <v>70</v>
      </c>
      <c r="M791" s="682">
        <v>37923</v>
      </c>
      <c r="N791" s="687" t="s">
        <v>46</v>
      </c>
      <c r="O791" s="687" t="s">
        <v>119</v>
      </c>
      <c r="P791" s="687" t="s">
        <v>1494</v>
      </c>
      <c r="Q791" s="687" t="s">
        <v>158</v>
      </c>
      <c r="R791" s="687" t="s">
        <v>36</v>
      </c>
      <c r="S791" s="892">
        <v>180294.62</v>
      </c>
      <c r="T791" s="892">
        <v>180294.62</v>
      </c>
      <c r="U791" s="892">
        <v>192850.08</v>
      </c>
      <c r="V791" s="892">
        <v>194040</v>
      </c>
      <c r="W791" s="892">
        <v>194040</v>
      </c>
      <c r="X791" s="892">
        <v>194040</v>
      </c>
      <c r="Y791" s="642"/>
      <c r="Z791" s="641"/>
      <c r="AA791" s="892">
        <v>186330</v>
      </c>
    </row>
    <row r="792" spans="1:27" s="85" customFormat="1" ht="52.8">
      <c r="A792" s="888">
        <v>619</v>
      </c>
      <c r="B792" s="888" t="s">
        <v>1459</v>
      </c>
      <c r="C792" s="888" t="s">
        <v>54</v>
      </c>
      <c r="D792" s="888" t="s">
        <v>197</v>
      </c>
      <c r="E792" s="687" t="s">
        <v>1292</v>
      </c>
      <c r="F792" s="682" t="s">
        <v>1365</v>
      </c>
      <c r="G792" s="927">
        <v>39814</v>
      </c>
      <c r="H792" s="682" t="s">
        <v>1303</v>
      </c>
      <c r="I792" s="682" t="s">
        <v>477</v>
      </c>
      <c r="J792" s="925">
        <v>38416</v>
      </c>
      <c r="K792" s="682" t="s">
        <v>1368</v>
      </c>
      <c r="L792" s="682" t="s">
        <v>1367</v>
      </c>
      <c r="M792" s="682">
        <v>42110</v>
      </c>
      <c r="N792" s="687" t="s">
        <v>46</v>
      </c>
      <c r="O792" s="687" t="s">
        <v>119</v>
      </c>
      <c r="P792" s="687" t="s">
        <v>1494</v>
      </c>
      <c r="Q792" s="687" t="s">
        <v>158</v>
      </c>
      <c r="R792" s="687" t="s">
        <v>39</v>
      </c>
      <c r="S792" s="892">
        <v>3903395.48</v>
      </c>
      <c r="T792" s="892">
        <v>3891669.3</v>
      </c>
      <c r="U792" s="892">
        <v>3942361.09</v>
      </c>
      <c r="V792" s="892">
        <v>3935760</v>
      </c>
      <c r="W792" s="892">
        <v>3935760</v>
      </c>
      <c r="X792" s="892">
        <v>3935760</v>
      </c>
      <c r="Y792" s="641"/>
      <c r="Z792" s="641"/>
      <c r="AA792" s="892">
        <v>3439121.82</v>
      </c>
    </row>
    <row r="793" spans="1:27" s="85" customFormat="1" ht="52.8">
      <c r="A793" s="888">
        <v>619</v>
      </c>
      <c r="B793" s="888" t="s">
        <v>1459</v>
      </c>
      <c r="C793" s="888" t="s">
        <v>54</v>
      </c>
      <c r="D793" s="888" t="s">
        <v>197</v>
      </c>
      <c r="E793" s="687" t="s">
        <v>1292</v>
      </c>
      <c r="F793" s="682" t="s">
        <v>1365</v>
      </c>
      <c r="G793" s="927">
        <v>39814</v>
      </c>
      <c r="H793" s="682" t="s">
        <v>1303</v>
      </c>
      <c r="I793" s="682" t="s">
        <v>477</v>
      </c>
      <c r="J793" s="925">
        <v>38416</v>
      </c>
      <c r="K793" s="682" t="s">
        <v>1368</v>
      </c>
      <c r="L793" s="682" t="s">
        <v>1367</v>
      </c>
      <c r="M793" s="682">
        <v>42110</v>
      </c>
      <c r="N793" s="687" t="s">
        <v>46</v>
      </c>
      <c r="O793" s="687" t="s">
        <v>119</v>
      </c>
      <c r="P793" s="687" t="s">
        <v>1494</v>
      </c>
      <c r="Q793" s="687" t="s">
        <v>158</v>
      </c>
      <c r="R793" s="687" t="s">
        <v>40</v>
      </c>
      <c r="S793" s="892">
        <v>260000</v>
      </c>
      <c r="T793" s="892">
        <v>260000</v>
      </c>
      <c r="U793" s="892">
        <v>321513</v>
      </c>
      <c r="V793" s="892">
        <v>320000</v>
      </c>
      <c r="W793" s="892">
        <v>320000</v>
      </c>
      <c r="X793" s="892">
        <v>320000</v>
      </c>
      <c r="Y793" s="641"/>
      <c r="Z793" s="641"/>
      <c r="AA793" s="892">
        <v>260000</v>
      </c>
    </row>
    <row r="794" spans="1:27" s="85" customFormat="1" ht="52.8">
      <c r="A794" s="888">
        <v>619</v>
      </c>
      <c r="B794" s="888" t="s">
        <v>1459</v>
      </c>
      <c r="C794" s="888" t="s">
        <v>54</v>
      </c>
      <c r="D794" s="888" t="s">
        <v>197</v>
      </c>
      <c r="E794" s="687" t="s">
        <v>1292</v>
      </c>
      <c r="F794" s="682" t="s">
        <v>1365</v>
      </c>
      <c r="G794" s="927">
        <v>39814</v>
      </c>
      <c r="H794" s="682" t="s">
        <v>1303</v>
      </c>
      <c r="I794" s="682" t="s">
        <v>477</v>
      </c>
      <c r="J794" s="925">
        <v>38416</v>
      </c>
      <c r="K794" s="682" t="s">
        <v>1368</v>
      </c>
      <c r="L794" s="682" t="s">
        <v>1367</v>
      </c>
      <c r="M794" s="682">
        <v>42110</v>
      </c>
      <c r="N794" s="687" t="s">
        <v>46</v>
      </c>
      <c r="O794" s="687" t="s">
        <v>119</v>
      </c>
      <c r="P794" s="687" t="s">
        <v>1494</v>
      </c>
      <c r="Q794" s="687" t="s">
        <v>158</v>
      </c>
      <c r="R794" s="687" t="s">
        <v>41</v>
      </c>
      <c r="S794" s="892">
        <v>17096.62</v>
      </c>
      <c r="T794" s="892">
        <v>17096.62</v>
      </c>
      <c r="U794" s="892">
        <v>12030</v>
      </c>
      <c r="V794" s="892">
        <v>20000</v>
      </c>
      <c r="W794" s="892">
        <v>20000</v>
      </c>
      <c r="X794" s="892">
        <v>20000</v>
      </c>
      <c r="Y794" s="641"/>
      <c r="Z794" s="641"/>
      <c r="AA794" s="892">
        <v>12030</v>
      </c>
    </row>
    <row r="795" spans="1:27" s="85" customFormat="1" ht="52.8">
      <c r="A795" s="888">
        <v>619</v>
      </c>
      <c r="B795" s="888" t="s">
        <v>1459</v>
      </c>
      <c r="C795" s="888" t="s">
        <v>54</v>
      </c>
      <c r="D795" s="888" t="s">
        <v>197</v>
      </c>
      <c r="E795" s="687" t="s">
        <v>1292</v>
      </c>
      <c r="F795" s="682" t="s">
        <v>1365</v>
      </c>
      <c r="G795" s="927">
        <v>39814</v>
      </c>
      <c r="H795" s="682" t="s">
        <v>1303</v>
      </c>
      <c r="I795" s="682" t="s">
        <v>477</v>
      </c>
      <c r="J795" s="925">
        <v>38416</v>
      </c>
      <c r="K795" s="682" t="s">
        <v>1368</v>
      </c>
      <c r="L795" s="682" t="s">
        <v>1367</v>
      </c>
      <c r="M795" s="682">
        <v>42110</v>
      </c>
      <c r="N795" s="687" t="s">
        <v>46</v>
      </c>
      <c r="O795" s="687" t="s">
        <v>119</v>
      </c>
      <c r="P795" s="687" t="s">
        <v>1494</v>
      </c>
      <c r="Q795" s="687" t="s">
        <v>158</v>
      </c>
      <c r="R795" s="687" t="s">
        <v>43</v>
      </c>
      <c r="S795" s="892">
        <v>903.38</v>
      </c>
      <c r="T795" s="892">
        <v>903.38</v>
      </c>
      <c r="U795" s="892">
        <v>15987.56</v>
      </c>
      <c r="V795" s="892">
        <v>0</v>
      </c>
      <c r="W795" s="892">
        <v>0</v>
      </c>
      <c r="X795" s="892">
        <v>0</v>
      </c>
      <c r="Y795" s="641"/>
      <c r="Z795" s="641"/>
      <c r="AA795" s="892">
        <v>15896.88</v>
      </c>
    </row>
    <row r="796" spans="1:27" s="85" customFormat="1" ht="145.19999999999999">
      <c r="A796" s="888">
        <v>619</v>
      </c>
      <c r="B796" s="888" t="s">
        <v>1459</v>
      </c>
      <c r="C796" s="888" t="s">
        <v>54</v>
      </c>
      <c r="D796" s="888" t="s">
        <v>197</v>
      </c>
      <c r="E796" s="687" t="s">
        <v>1495</v>
      </c>
      <c r="F796" s="682" t="s">
        <v>1496</v>
      </c>
      <c r="G796" s="682" t="s">
        <v>1497</v>
      </c>
      <c r="H796" s="682" t="s">
        <v>1498</v>
      </c>
      <c r="I796" s="682" t="s">
        <v>2781</v>
      </c>
      <c r="J796" s="682" t="s">
        <v>2782</v>
      </c>
      <c r="K796" s="888" t="s">
        <v>1501</v>
      </c>
      <c r="L796" s="888" t="s">
        <v>1502</v>
      </c>
      <c r="M796" s="682" t="s">
        <v>2783</v>
      </c>
      <c r="N796" s="687" t="s">
        <v>46</v>
      </c>
      <c r="O796" s="687" t="s">
        <v>119</v>
      </c>
      <c r="P796" s="687" t="s">
        <v>1504</v>
      </c>
      <c r="Q796" s="687" t="s">
        <v>87</v>
      </c>
      <c r="R796" s="687" t="s">
        <v>37</v>
      </c>
      <c r="S796" s="892">
        <v>26962653.370000001</v>
      </c>
      <c r="T796" s="892">
        <v>26962653.370000001</v>
      </c>
      <c r="U796" s="892">
        <v>27420039.559999999</v>
      </c>
      <c r="V796" s="892">
        <v>27617665</v>
      </c>
      <c r="W796" s="892">
        <v>27617665</v>
      </c>
      <c r="X796" s="892">
        <v>27617665</v>
      </c>
      <c r="Y796" s="643"/>
      <c r="Z796" s="641"/>
      <c r="AA796" s="892">
        <v>27427685</v>
      </c>
    </row>
    <row r="797" spans="1:27" s="85" customFormat="1" ht="145.19999999999999">
      <c r="A797" s="888">
        <v>619</v>
      </c>
      <c r="B797" s="888" t="s">
        <v>1459</v>
      </c>
      <c r="C797" s="888" t="s">
        <v>54</v>
      </c>
      <c r="D797" s="888" t="s">
        <v>197</v>
      </c>
      <c r="E797" s="687" t="s">
        <v>1495</v>
      </c>
      <c r="F797" s="682" t="s">
        <v>1496</v>
      </c>
      <c r="G797" s="682" t="s">
        <v>1497</v>
      </c>
      <c r="H797" s="682" t="s">
        <v>1498</v>
      </c>
      <c r="I797" s="682" t="s">
        <v>1499</v>
      </c>
      <c r="J797" s="682" t="s">
        <v>1500</v>
      </c>
      <c r="K797" s="888" t="s">
        <v>1501</v>
      </c>
      <c r="L797" s="888" t="s">
        <v>1502</v>
      </c>
      <c r="M797" s="682" t="s">
        <v>1503</v>
      </c>
      <c r="N797" s="687" t="s">
        <v>46</v>
      </c>
      <c r="O797" s="687" t="s">
        <v>119</v>
      </c>
      <c r="P797" s="687" t="s">
        <v>1504</v>
      </c>
      <c r="Q797" s="687" t="s">
        <v>87</v>
      </c>
      <c r="R797" s="687" t="s">
        <v>36</v>
      </c>
      <c r="S797" s="892">
        <v>7868867.5899999999</v>
      </c>
      <c r="T797" s="892">
        <v>7868867.5899999999</v>
      </c>
      <c r="U797" s="892">
        <v>8147510.79</v>
      </c>
      <c r="V797" s="892">
        <v>8340535</v>
      </c>
      <c r="W797" s="892">
        <v>8340535</v>
      </c>
      <c r="X797" s="892">
        <v>8340535</v>
      </c>
      <c r="Y797" s="641"/>
      <c r="Z797" s="641"/>
      <c r="AA797" s="892">
        <v>8283162.5099999998</v>
      </c>
    </row>
    <row r="798" spans="1:27" s="85" customFormat="1" ht="52.8">
      <c r="A798" s="888">
        <v>619</v>
      </c>
      <c r="B798" s="888" t="s">
        <v>1459</v>
      </c>
      <c r="C798" s="888" t="s">
        <v>54</v>
      </c>
      <c r="D798" s="888" t="s">
        <v>197</v>
      </c>
      <c r="E798" s="687" t="s">
        <v>1357</v>
      </c>
      <c r="F798" s="682" t="s">
        <v>206</v>
      </c>
      <c r="G798" s="890">
        <v>39234</v>
      </c>
      <c r="H798" s="682" t="s">
        <v>1358</v>
      </c>
      <c r="I798" s="682" t="s">
        <v>2784</v>
      </c>
      <c r="J798" s="925">
        <v>39442</v>
      </c>
      <c r="K798" s="682" t="s">
        <v>1359</v>
      </c>
      <c r="L798" s="682" t="s">
        <v>1506</v>
      </c>
      <c r="M798" s="682">
        <v>41920</v>
      </c>
      <c r="N798" s="687" t="s">
        <v>46</v>
      </c>
      <c r="O798" s="687" t="s">
        <v>48</v>
      </c>
      <c r="P798" s="687" t="s">
        <v>1507</v>
      </c>
      <c r="Q798" s="687" t="s">
        <v>52</v>
      </c>
      <c r="R798" s="687" t="s">
        <v>35</v>
      </c>
      <c r="S798" s="892">
        <v>269960</v>
      </c>
      <c r="T798" s="892">
        <v>269960</v>
      </c>
      <c r="U798" s="892">
        <v>0</v>
      </c>
      <c r="V798" s="892">
        <v>0</v>
      </c>
      <c r="W798" s="892">
        <v>0</v>
      </c>
      <c r="X798" s="892">
        <v>0</v>
      </c>
      <c r="Y798" s="641"/>
      <c r="Z798" s="641"/>
      <c r="AA798" s="892">
        <v>0</v>
      </c>
    </row>
    <row r="799" spans="1:27" s="85" customFormat="1" ht="52.8">
      <c r="A799" s="888">
        <v>619</v>
      </c>
      <c r="B799" s="888" t="s">
        <v>1459</v>
      </c>
      <c r="C799" s="888" t="s">
        <v>54</v>
      </c>
      <c r="D799" s="888" t="s">
        <v>197</v>
      </c>
      <c r="E799" s="687" t="s">
        <v>3158</v>
      </c>
      <c r="F799" s="682" t="s">
        <v>206</v>
      </c>
      <c r="G799" s="890">
        <v>39234</v>
      </c>
      <c r="H799" s="682" t="s">
        <v>1358</v>
      </c>
      <c r="I799" s="682" t="s">
        <v>2784</v>
      </c>
      <c r="J799" s="925">
        <v>39442</v>
      </c>
      <c r="K799" s="682" t="s">
        <v>1359</v>
      </c>
      <c r="L799" s="682" t="s">
        <v>1506</v>
      </c>
      <c r="M799" s="682">
        <v>41920</v>
      </c>
      <c r="N799" s="687" t="s">
        <v>46</v>
      </c>
      <c r="O799" s="687" t="s">
        <v>48</v>
      </c>
      <c r="P799" s="687" t="s">
        <v>1507</v>
      </c>
      <c r="Q799" s="687" t="s">
        <v>52</v>
      </c>
      <c r="R799" s="687" t="s">
        <v>36</v>
      </c>
      <c r="S799" s="892">
        <v>81527.92</v>
      </c>
      <c r="T799" s="892">
        <v>81527.92</v>
      </c>
      <c r="U799" s="892">
        <v>0</v>
      </c>
      <c r="V799" s="892">
        <v>0</v>
      </c>
      <c r="W799" s="892">
        <v>0</v>
      </c>
      <c r="X799" s="892">
        <v>0</v>
      </c>
      <c r="Y799" s="641"/>
      <c r="Z799" s="641"/>
      <c r="AA799" s="892">
        <v>0</v>
      </c>
    </row>
    <row r="800" spans="1:27" s="85" customFormat="1" ht="52.8">
      <c r="A800" s="888">
        <v>619</v>
      </c>
      <c r="B800" s="888" t="s">
        <v>1459</v>
      </c>
      <c r="C800" s="888" t="s">
        <v>54</v>
      </c>
      <c r="D800" s="888" t="s">
        <v>197</v>
      </c>
      <c r="E800" s="687" t="s">
        <v>1292</v>
      </c>
      <c r="F800" s="682" t="s">
        <v>1293</v>
      </c>
      <c r="G800" s="924">
        <v>39814</v>
      </c>
      <c r="H800" s="682" t="s">
        <v>1303</v>
      </c>
      <c r="I800" s="682" t="s">
        <v>477</v>
      </c>
      <c r="J800" s="925">
        <v>38416</v>
      </c>
      <c r="K800" s="682" t="s">
        <v>1336</v>
      </c>
      <c r="L800" s="682" t="s">
        <v>1508</v>
      </c>
      <c r="M800" s="682">
        <v>42139</v>
      </c>
      <c r="N800" s="687" t="s">
        <v>46</v>
      </c>
      <c r="O800" s="687" t="s">
        <v>48</v>
      </c>
      <c r="P800" s="687" t="s">
        <v>1509</v>
      </c>
      <c r="Q800" s="687" t="s">
        <v>200</v>
      </c>
      <c r="R800" s="687" t="s">
        <v>438</v>
      </c>
      <c r="S800" s="892">
        <v>124123.82</v>
      </c>
      <c r="T800" s="892">
        <v>124123.82</v>
      </c>
      <c r="U800" s="892">
        <v>71471.98</v>
      </c>
      <c r="V800" s="892">
        <v>0</v>
      </c>
      <c r="W800" s="892">
        <v>0</v>
      </c>
      <c r="X800" s="892">
        <v>0</v>
      </c>
      <c r="Y800" s="641"/>
      <c r="Z800" s="641"/>
      <c r="AA800" s="892">
        <v>33871.980000000003</v>
      </c>
    </row>
    <row r="801" spans="1:41" s="85" customFormat="1" ht="145.19999999999999">
      <c r="A801" s="888">
        <v>619</v>
      </c>
      <c r="B801" s="888" t="s">
        <v>1459</v>
      </c>
      <c r="C801" s="888" t="s">
        <v>295</v>
      </c>
      <c r="D801" s="888" t="s">
        <v>296</v>
      </c>
      <c r="E801" s="888" t="s">
        <v>3155</v>
      </c>
      <c r="F801" s="888" t="s">
        <v>2785</v>
      </c>
      <c r="G801" s="682">
        <v>39814</v>
      </c>
      <c r="H801" s="929" t="s">
        <v>3159</v>
      </c>
      <c r="I801" s="888" t="s">
        <v>2786</v>
      </c>
      <c r="J801" s="682">
        <v>39147</v>
      </c>
      <c r="K801" s="888" t="s">
        <v>3160</v>
      </c>
      <c r="L801" s="888" t="s">
        <v>2787</v>
      </c>
      <c r="M801" s="888" t="s">
        <v>2788</v>
      </c>
      <c r="N801" s="687" t="s">
        <v>46</v>
      </c>
      <c r="O801" s="687" t="s">
        <v>119</v>
      </c>
      <c r="P801" s="687" t="s">
        <v>1515</v>
      </c>
      <c r="Q801" s="687" t="s">
        <v>1516</v>
      </c>
      <c r="R801" s="687" t="s">
        <v>35</v>
      </c>
      <c r="S801" s="892">
        <v>2000</v>
      </c>
      <c r="T801" s="892">
        <v>2000</v>
      </c>
      <c r="U801" s="892">
        <v>0</v>
      </c>
      <c r="V801" s="892">
        <v>0</v>
      </c>
      <c r="W801" s="892">
        <v>0</v>
      </c>
      <c r="X801" s="892">
        <v>0</v>
      </c>
      <c r="Y801" s="641"/>
      <c r="Z801" s="641"/>
      <c r="AA801" s="892">
        <v>0</v>
      </c>
    </row>
    <row r="802" spans="1:41" s="85" customFormat="1" ht="145.19999999999999">
      <c r="A802" s="888">
        <v>619</v>
      </c>
      <c r="B802" s="888" t="s">
        <v>1459</v>
      </c>
      <c r="C802" s="888" t="s">
        <v>295</v>
      </c>
      <c r="D802" s="888" t="s">
        <v>296</v>
      </c>
      <c r="E802" s="888" t="s">
        <v>3155</v>
      </c>
      <c r="F802" s="888" t="s">
        <v>2785</v>
      </c>
      <c r="G802" s="682">
        <v>39814</v>
      </c>
      <c r="H802" s="930" t="s">
        <v>3159</v>
      </c>
      <c r="I802" s="888" t="s">
        <v>2786</v>
      </c>
      <c r="J802" s="682">
        <v>39147</v>
      </c>
      <c r="K802" s="888" t="s">
        <v>3160</v>
      </c>
      <c r="L802" s="888" t="s">
        <v>2787</v>
      </c>
      <c r="M802" s="888" t="s">
        <v>2789</v>
      </c>
      <c r="N802" s="687" t="s">
        <v>46</v>
      </c>
      <c r="O802" s="687" t="s">
        <v>119</v>
      </c>
      <c r="P802" s="687" t="s">
        <v>1515</v>
      </c>
      <c r="Q802" s="687" t="s">
        <v>1516</v>
      </c>
      <c r="R802" s="687" t="s">
        <v>39</v>
      </c>
      <c r="S802" s="892">
        <v>48000</v>
      </c>
      <c r="T802" s="892">
        <v>48000</v>
      </c>
      <c r="U802" s="892">
        <v>68984</v>
      </c>
      <c r="V802" s="892">
        <v>70900</v>
      </c>
      <c r="W802" s="892">
        <v>70900</v>
      </c>
      <c r="X802" s="892">
        <v>70900</v>
      </c>
      <c r="Y802" s="641"/>
      <c r="Z802" s="641"/>
      <c r="AA802" s="892">
        <v>68984</v>
      </c>
    </row>
    <row r="803" spans="1:41" s="85" customFormat="1" ht="92.4">
      <c r="A803" s="888">
        <v>619</v>
      </c>
      <c r="B803" s="888" t="s">
        <v>1459</v>
      </c>
      <c r="C803" s="907" t="s">
        <v>696</v>
      </c>
      <c r="D803" s="931" t="s">
        <v>697</v>
      </c>
      <c r="E803" s="931" t="s">
        <v>3161</v>
      </c>
      <c r="F803" s="888" t="s">
        <v>2790</v>
      </c>
      <c r="G803" s="682">
        <v>39692</v>
      </c>
      <c r="H803" s="932" t="s">
        <v>3162</v>
      </c>
      <c r="I803" s="888" t="s">
        <v>2791</v>
      </c>
      <c r="J803" s="682">
        <v>39511</v>
      </c>
      <c r="K803" s="682" t="s">
        <v>1336</v>
      </c>
      <c r="L803" s="682" t="s">
        <v>1522</v>
      </c>
      <c r="M803" s="682">
        <v>42139</v>
      </c>
      <c r="N803" s="687" t="s">
        <v>46</v>
      </c>
      <c r="O803" s="687" t="s">
        <v>119</v>
      </c>
      <c r="P803" s="687" t="s">
        <v>1523</v>
      </c>
      <c r="Q803" s="687" t="s">
        <v>703</v>
      </c>
      <c r="R803" s="687" t="s">
        <v>37</v>
      </c>
      <c r="S803" s="892">
        <v>1035234.63</v>
      </c>
      <c r="T803" s="892">
        <v>1035234.63</v>
      </c>
      <c r="U803" s="892">
        <v>1041505.44</v>
      </c>
      <c r="V803" s="892">
        <v>977110</v>
      </c>
      <c r="W803" s="892">
        <v>977110</v>
      </c>
      <c r="X803" s="892">
        <v>977110</v>
      </c>
      <c r="Y803" s="641"/>
      <c r="Z803" s="641"/>
      <c r="AA803" s="892">
        <v>977110</v>
      </c>
    </row>
    <row r="804" spans="1:41" s="85" customFormat="1" ht="92.4">
      <c r="A804" s="888">
        <v>619</v>
      </c>
      <c r="B804" s="888" t="s">
        <v>1459</v>
      </c>
      <c r="C804" s="907" t="s">
        <v>696</v>
      </c>
      <c r="D804" s="931" t="s">
        <v>697</v>
      </c>
      <c r="E804" s="931" t="s">
        <v>3161</v>
      </c>
      <c r="F804" s="888" t="s">
        <v>2790</v>
      </c>
      <c r="G804" s="682">
        <v>39692</v>
      </c>
      <c r="H804" s="932" t="s">
        <v>934</v>
      </c>
      <c r="I804" s="888" t="s">
        <v>2791</v>
      </c>
      <c r="J804" s="682">
        <v>39511</v>
      </c>
      <c r="K804" s="682" t="s">
        <v>1336</v>
      </c>
      <c r="L804" s="682" t="s">
        <v>1522</v>
      </c>
      <c r="M804" s="682">
        <v>42139</v>
      </c>
      <c r="N804" s="687" t="s">
        <v>46</v>
      </c>
      <c r="O804" s="687" t="s">
        <v>119</v>
      </c>
      <c r="P804" s="687" t="s">
        <v>1523</v>
      </c>
      <c r="Q804" s="687" t="s">
        <v>703</v>
      </c>
      <c r="R804" s="687" t="s">
        <v>35</v>
      </c>
      <c r="S804" s="892">
        <v>51060</v>
      </c>
      <c r="T804" s="892">
        <v>51060</v>
      </c>
      <c r="U804" s="892">
        <v>49381.31</v>
      </c>
      <c r="V804" s="892">
        <v>51060</v>
      </c>
      <c r="W804" s="892">
        <v>51060</v>
      </c>
      <c r="X804" s="892">
        <v>51060</v>
      </c>
      <c r="Y804" s="641"/>
      <c r="Z804" s="641"/>
      <c r="AA804" s="892">
        <v>51060</v>
      </c>
    </row>
    <row r="805" spans="1:41" s="85" customFormat="1" ht="92.4">
      <c r="A805" s="888">
        <v>619</v>
      </c>
      <c r="B805" s="888" t="s">
        <v>1459</v>
      </c>
      <c r="C805" s="907" t="s">
        <v>696</v>
      </c>
      <c r="D805" s="931" t="s">
        <v>697</v>
      </c>
      <c r="E805" s="931" t="s">
        <v>3161</v>
      </c>
      <c r="F805" s="888" t="s">
        <v>2790</v>
      </c>
      <c r="G805" s="682">
        <v>39692</v>
      </c>
      <c r="H805" s="932" t="s">
        <v>934</v>
      </c>
      <c r="I805" s="888" t="s">
        <v>2791</v>
      </c>
      <c r="J805" s="682">
        <v>39511</v>
      </c>
      <c r="K805" s="682" t="s">
        <v>1336</v>
      </c>
      <c r="L805" s="682" t="s">
        <v>1522</v>
      </c>
      <c r="M805" s="682">
        <v>42139</v>
      </c>
      <c r="N805" s="687" t="s">
        <v>46</v>
      </c>
      <c r="O805" s="687" t="s">
        <v>119</v>
      </c>
      <c r="P805" s="687" t="s">
        <v>1523</v>
      </c>
      <c r="Q805" s="687" t="s">
        <v>703</v>
      </c>
      <c r="R805" s="687" t="s">
        <v>36</v>
      </c>
      <c r="S805" s="892">
        <v>349790.51</v>
      </c>
      <c r="T805" s="892">
        <v>349790.51</v>
      </c>
      <c r="U805" s="892">
        <v>323973.90999999997</v>
      </c>
      <c r="V805" s="892">
        <v>310510</v>
      </c>
      <c r="W805" s="892">
        <v>310510</v>
      </c>
      <c r="X805" s="892">
        <v>310510</v>
      </c>
      <c r="Y805" s="641"/>
      <c r="Z805" s="641"/>
      <c r="AA805" s="892">
        <v>310510</v>
      </c>
    </row>
    <row r="806" spans="1:41" s="85" customFormat="1" ht="92.4">
      <c r="A806" s="888">
        <v>619</v>
      </c>
      <c r="B806" s="888" t="s">
        <v>1459</v>
      </c>
      <c r="C806" s="907" t="s">
        <v>696</v>
      </c>
      <c r="D806" s="931" t="s">
        <v>697</v>
      </c>
      <c r="E806" s="931" t="s">
        <v>3161</v>
      </c>
      <c r="F806" s="888" t="s">
        <v>2790</v>
      </c>
      <c r="G806" s="682">
        <v>39692</v>
      </c>
      <c r="H806" s="932" t="s">
        <v>934</v>
      </c>
      <c r="I806" s="888" t="s">
        <v>2791</v>
      </c>
      <c r="J806" s="682">
        <v>39511</v>
      </c>
      <c r="K806" s="682" t="s">
        <v>1336</v>
      </c>
      <c r="L806" s="682" t="s">
        <v>1522</v>
      </c>
      <c r="M806" s="682">
        <v>42139</v>
      </c>
      <c r="N806" s="687" t="s">
        <v>46</v>
      </c>
      <c r="O806" s="687" t="s">
        <v>119</v>
      </c>
      <c r="P806" s="687" t="s">
        <v>1523</v>
      </c>
      <c r="Q806" s="687" t="s">
        <v>703</v>
      </c>
      <c r="R806" s="687" t="s">
        <v>39</v>
      </c>
      <c r="S806" s="892">
        <v>98894.86</v>
      </c>
      <c r="T806" s="892">
        <v>98894.86</v>
      </c>
      <c r="U806" s="892">
        <v>120119.34</v>
      </c>
      <c r="V806" s="892">
        <v>196300</v>
      </c>
      <c r="W806" s="892">
        <v>196300</v>
      </c>
      <c r="X806" s="892">
        <v>196300</v>
      </c>
      <c r="Y806" s="641"/>
      <c r="Z806" s="641"/>
      <c r="AA806" s="892">
        <v>196300</v>
      </c>
    </row>
    <row r="807" spans="1:41" s="85" customFormat="1" ht="79.2">
      <c r="A807" s="888">
        <v>619</v>
      </c>
      <c r="B807" s="888" t="s">
        <v>1459</v>
      </c>
      <c r="C807" s="907" t="s">
        <v>2725</v>
      </c>
      <c r="D807" s="931" t="s">
        <v>2792</v>
      </c>
      <c r="E807" s="687" t="s">
        <v>1402</v>
      </c>
      <c r="F807" s="682" t="s">
        <v>1403</v>
      </c>
      <c r="G807" s="927">
        <v>38558</v>
      </c>
      <c r="H807" s="682" t="s">
        <v>1404</v>
      </c>
      <c r="I807" s="682" t="s">
        <v>1405</v>
      </c>
      <c r="J807" s="925">
        <v>38890</v>
      </c>
      <c r="K807" s="888" t="s">
        <v>3163</v>
      </c>
      <c r="L807" s="888" t="s">
        <v>1407</v>
      </c>
      <c r="M807" s="682">
        <v>42418</v>
      </c>
      <c r="N807" s="687" t="s">
        <v>46</v>
      </c>
      <c r="O807" s="687" t="s">
        <v>48</v>
      </c>
      <c r="P807" s="687" t="s">
        <v>1408</v>
      </c>
      <c r="Q807" s="687" t="s">
        <v>1409</v>
      </c>
      <c r="R807" s="687" t="s">
        <v>39</v>
      </c>
      <c r="S807" s="892">
        <v>377930</v>
      </c>
      <c r="T807" s="892">
        <v>309672.06</v>
      </c>
      <c r="U807" s="892">
        <v>0</v>
      </c>
      <c r="V807" s="892">
        <v>0</v>
      </c>
      <c r="W807" s="892">
        <v>0</v>
      </c>
      <c r="X807" s="892">
        <v>0</v>
      </c>
      <c r="Y807" s="641"/>
      <c r="Z807" s="641"/>
      <c r="AA807" s="892"/>
    </row>
    <row r="808" spans="1:41" s="85" customFormat="1" ht="76.5" customHeight="1">
      <c r="A808" s="80">
        <v>619</v>
      </c>
      <c r="B808" s="80" t="s">
        <v>1459</v>
      </c>
      <c r="C808" s="80" t="s">
        <v>54</v>
      </c>
      <c r="D808" s="80" t="s">
        <v>197</v>
      </c>
      <c r="E808" s="81" t="s">
        <v>1292</v>
      </c>
      <c r="F808" s="1137" t="s">
        <v>1365</v>
      </c>
      <c r="G808" s="90">
        <v>39814</v>
      </c>
      <c r="H808" s="1137" t="s">
        <v>1303</v>
      </c>
      <c r="I808" s="1137" t="s">
        <v>477</v>
      </c>
      <c r="J808" s="82">
        <v>38416</v>
      </c>
      <c r="K808" s="1137" t="s">
        <v>1368</v>
      </c>
      <c r="L808" s="1137" t="s">
        <v>1367</v>
      </c>
      <c r="M808" s="1137">
        <v>42110</v>
      </c>
      <c r="N808" s="81" t="s">
        <v>46</v>
      </c>
      <c r="O808" s="81" t="s">
        <v>48</v>
      </c>
      <c r="P808" s="81" t="s">
        <v>2302</v>
      </c>
      <c r="Q808" s="1140" t="s">
        <v>2303</v>
      </c>
      <c r="R808" s="89" t="s">
        <v>39</v>
      </c>
      <c r="S808" s="1141">
        <v>0</v>
      </c>
      <c r="T808" s="89">
        <v>0</v>
      </c>
      <c r="U808" s="892">
        <v>0</v>
      </c>
      <c r="V808" s="892">
        <v>2700000</v>
      </c>
      <c r="W808" s="892">
        <v>0</v>
      </c>
      <c r="X808" s="892">
        <v>0</v>
      </c>
      <c r="Y808" s="641"/>
      <c r="Z808" s="641"/>
      <c r="AA808" s="892">
        <v>0</v>
      </c>
    </row>
    <row r="809" spans="1:41" s="625" customFormat="1" ht="13.8">
      <c r="A809" s="933" t="s">
        <v>2793</v>
      </c>
      <c r="B809" s="684"/>
      <c r="C809" s="680"/>
      <c r="D809" s="684"/>
      <c r="E809" s="683"/>
      <c r="F809" s="854"/>
      <c r="G809" s="888"/>
      <c r="H809" s="854"/>
      <c r="I809" s="854"/>
      <c r="J809" s="854"/>
      <c r="K809" s="854"/>
      <c r="L809" s="854"/>
      <c r="M809" s="854"/>
      <c r="N809" s="683"/>
      <c r="O809" s="683"/>
      <c r="P809" s="683"/>
      <c r="Q809" s="687"/>
      <c r="R809" s="683"/>
      <c r="S809" s="934">
        <f>SUM(S763:S808)</f>
        <v>187038621.28999996</v>
      </c>
      <c r="T809" s="934">
        <f>SUM(T763:T808)</f>
        <v>181530935.06999999</v>
      </c>
      <c r="U809" s="934">
        <f>SUM(U763:U808)</f>
        <v>174076717.48999998</v>
      </c>
      <c r="V809" s="934">
        <f>SUM(V763:V808)</f>
        <v>197553650</v>
      </c>
      <c r="W809" s="934">
        <f>SUM(W763:W808)</f>
        <v>199261830</v>
      </c>
      <c r="X809" s="934">
        <f>X808+X806+X805+X804+X803+X802+X801+X800+X799+X798+X797+X796+X795+X794+X793+X792+X791+X790+X788+X787+X786+X785+X784+X783+X781+X780+X779+X778+X777+X776+X775+X774+X773+X772+X771+X770+X769+X768+X767+X766+X765+X763</f>
        <v>211041970</v>
      </c>
      <c r="Y809" s="644"/>
      <c r="AA809" s="934">
        <f>SUM(AA763:AA808)</f>
        <v>175177857.85999998</v>
      </c>
      <c r="AB809" s="626"/>
      <c r="AC809" s="627"/>
      <c r="AD809" s="628"/>
      <c r="AE809" s="628"/>
      <c r="AF809" s="629"/>
      <c r="AG809" s="629"/>
      <c r="AH809" s="629"/>
      <c r="AI809" s="629"/>
      <c r="AJ809" s="629"/>
      <c r="AK809" s="629"/>
      <c r="AL809" s="629"/>
      <c r="AM809" s="629"/>
      <c r="AN809" s="630"/>
      <c r="AO809" s="631"/>
    </row>
    <row r="810" spans="1:41">
      <c r="A810" s="850" t="s">
        <v>1528</v>
      </c>
      <c r="B810" s="654"/>
      <c r="C810" s="859"/>
      <c r="D810" s="860"/>
      <c r="E810" s="853"/>
      <c r="F810" s="654"/>
      <c r="G810" s="656"/>
      <c r="H810" s="853"/>
      <c r="I810" s="654"/>
      <c r="J810" s="656"/>
      <c r="K810" s="707"/>
      <c r="L810" s="654"/>
      <c r="M810" s="656"/>
      <c r="N810" s="861"/>
      <c r="O810" s="861"/>
      <c r="P810" s="861"/>
      <c r="Q810" s="862"/>
      <c r="R810" s="861"/>
      <c r="S810" s="863"/>
      <c r="T810" s="863"/>
      <c r="U810" s="863"/>
      <c r="V810" s="863"/>
      <c r="W810" s="863"/>
      <c r="X810" s="863"/>
      <c r="AA810" s="863"/>
    </row>
    <row r="811" spans="1:41" ht="79.2">
      <c r="A811" s="721">
        <v>620</v>
      </c>
      <c r="B811" s="720" t="s">
        <v>1528</v>
      </c>
      <c r="C811" s="780">
        <v>401000004</v>
      </c>
      <c r="D811" s="735" t="s">
        <v>2794</v>
      </c>
      <c r="E811" s="781" t="s">
        <v>2795</v>
      </c>
      <c r="F811" s="781" t="s">
        <v>1531</v>
      </c>
      <c r="G811" s="785">
        <v>39814</v>
      </c>
      <c r="H811" s="728" t="s">
        <v>1547</v>
      </c>
      <c r="I811" s="728" t="s">
        <v>2803</v>
      </c>
      <c r="J811" s="801" t="s">
        <v>403</v>
      </c>
      <c r="K811" s="782" t="s">
        <v>3164</v>
      </c>
      <c r="L811" s="699" t="s">
        <v>3165</v>
      </c>
      <c r="M811" s="935" t="s">
        <v>3166</v>
      </c>
      <c r="N811" s="783" t="s">
        <v>252</v>
      </c>
      <c r="O811" s="784">
        <v>2</v>
      </c>
      <c r="P811" s="902" t="s">
        <v>3167</v>
      </c>
      <c r="Q811" s="728" t="s">
        <v>1550</v>
      </c>
      <c r="R811" s="728">
        <v>244</v>
      </c>
      <c r="S811" s="786">
        <v>0</v>
      </c>
      <c r="T811" s="884">
        <v>0</v>
      </c>
      <c r="U811" s="786">
        <v>1853333.33</v>
      </c>
      <c r="V811" s="790">
        <v>100000</v>
      </c>
      <c r="W811" s="936">
        <v>0</v>
      </c>
      <c r="X811" s="936">
        <v>0</v>
      </c>
      <c r="AA811" s="786">
        <v>1853333.33</v>
      </c>
      <c r="AG811" s="177" t="str">
        <f>CONCATENATE(A811,N811,O811,P811,R811)</f>
        <v>6200520410320220244</v>
      </c>
      <c r="AH811" s="517">
        <f>U811</f>
        <v>1853333.33</v>
      </c>
    </row>
    <row r="812" spans="1:41" ht="211.2">
      <c r="A812" s="721">
        <v>620</v>
      </c>
      <c r="B812" s="720" t="s">
        <v>1528</v>
      </c>
      <c r="C812" s="780">
        <v>401000004</v>
      </c>
      <c r="D812" s="735" t="s">
        <v>2794</v>
      </c>
      <c r="E812" s="781" t="s">
        <v>2795</v>
      </c>
      <c r="F812" s="781" t="s">
        <v>1531</v>
      </c>
      <c r="G812" s="785">
        <v>39814</v>
      </c>
      <c r="H812" s="761" t="s">
        <v>2796</v>
      </c>
      <c r="I812" s="728" t="s">
        <v>2797</v>
      </c>
      <c r="J812" s="699" t="s">
        <v>1539</v>
      </c>
      <c r="K812" s="782" t="s">
        <v>3164</v>
      </c>
      <c r="L812" s="728" t="s">
        <v>3168</v>
      </c>
      <c r="M812" s="761">
        <v>42866</v>
      </c>
      <c r="N812" s="783" t="s">
        <v>252</v>
      </c>
      <c r="O812" s="784" t="s">
        <v>50</v>
      </c>
      <c r="P812" s="793" t="s">
        <v>2798</v>
      </c>
      <c r="Q812" s="728" t="s">
        <v>897</v>
      </c>
      <c r="R812" s="728">
        <v>414</v>
      </c>
      <c r="S812" s="786">
        <v>0</v>
      </c>
      <c r="T812" s="786">
        <v>0</v>
      </c>
      <c r="U812" s="787">
        <v>643933.99</v>
      </c>
      <c r="V812" s="936">
        <v>0</v>
      </c>
      <c r="W812" s="936">
        <v>0</v>
      </c>
      <c r="X812" s="936">
        <v>0</v>
      </c>
      <c r="AA812" s="787">
        <v>643933.99</v>
      </c>
      <c r="AG812" s="177" t="str">
        <f t="shared" ref="AG812:AG875" si="24">CONCATENATE(A812,N812,O812,P812,R812)</f>
        <v>62005039820020300414</v>
      </c>
      <c r="AH812" s="517">
        <f t="shared" ref="AH812:AH875" si="25">U812</f>
        <v>643933.99</v>
      </c>
    </row>
    <row r="813" spans="1:41" ht="93.6">
      <c r="A813" s="1104" t="s">
        <v>3479</v>
      </c>
      <c r="B813" s="18" t="s">
        <v>1528</v>
      </c>
      <c r="C813" s="364">
        <v>401000004</v>
      </c>
      <c r="D813" s="60" t="s">
        <v>2794</v>
      </c>
      <c r="E813" s="373" t="s">
        <v>3480</v>
      </c>
      <c r="F813" s="326" t="s">
        <v>1531</v>
      </c>
      <c r="G813" s="49">
        <v>39814</v>
      </c>
      <c r="H813" s="154" t="s">
        <v>1547</v>
      </c>
      <c r="I813" s="154" t="s">
        <v>2799</v>
      </c>
      <c r="J813" s="1053" t="s">
        <v>403</v>
      </c>
      <c r="K813" s="1105" t="s">
        <v>3169</v>
      </c>
      <c r="L813" s="154" t="s">
        <v>3170</v>
      </c>
      <c r="M813" s="1106" t="s">
        <v>3171</v>
      </c>
      <c r="N813" s="1107" t="s">
        <v>252</v>
      </c>
      <c r="O813" s="1108" t="s">
        <v>50</v>
      </c>
      <c r="P813" s="154" t="s">
        <v>1535</v>
      </c>
      <c r="Q813" s="154" t="s">
        <v>580</v>
      </c>
      <c r="R813" s="236">
        <v>244</v>
      </c>
      <c r="S813" s="1109">
        <v>4425212.4000000004</v>
      </c>
      <c r="T813" s="1109">
        <v>4425212.4000000004</v>
      </c>
      <c r="U813" s="1110">
        <f>3761680-18808.4</f>
        <v>3742871.6</v>
      </c>
      <c r="V813" s="1110">
        <v>3385520</v>
      </c>
      <c r="W813" s="1110">
        <v>3385520</v>
      </c>
      <c r="X813" s="1110">
        <v>3385520</v>
      </c>
      <c r="AA813" s="1110">
        <f>3761680-18808.4</f>
        <v>3742871.6</v>
      </c>
      <c r="AG813" s="177" t="str">
        <f t="shared" si="24"/>
        <v>620050317Б0220490244</v>
      </c>
      <c r="AH813" s="517">
        <f t="shared" si="25"/>
        <v>3742871.6</v>
      </c>
    </row>
    <row r="814" spans="1:41" ht="211.2">
      <c r="A814" s="721">
        <v>620</v>
      </c>
      <c r="B814" s="720" t="s">
        <v>1528</v>
      </c>
      <c r="C814" s="780">
        <v>401000004</v>
      </c>
      <c r="D814" s="735" t="s">
        <v>2800</v>
      </c>
      <c r="E814" s="781" t="s">
        <v>2795</v>
      </c>
      <c r="F814" s="781" t="s">
        <v>1531</v>
      </c>
      <c r="G814" s="785">
        <v>39814</v>
      </c>
      <c r="H814" s="728" t="s">
        <v>3172</v>
      </c>
      <c r="I814" s="728" t="s">
        <v>1538</v>
      </c>
      <c r="J814" s="699" t="s">
        <v>1539</v>
      </c>
      <c r="K814" s="728" t="s">
        <v>1545</v>
      </c>
      <c r="L814" s="728" t="s">
        <v>2801</v>
      </c>
      <c r="M814" s="761" t="s">
        <v>3173</v>
      </c>
      <c r="N814" s="783" t="s">
        <v>252</v>
      </c>
      <c r="O814" s="784" t="s">
        <v>50</v>
      </c>
      <c r="P814" s="728" t="s">
        <v>2802</v>
      </c>
      <c r="Q814" s="728" t="s">
        <v>1543</v>
      </c>
      <c r="R814" s="728">
        <v>414</v>
      </c>
      <c r="S814" s="788">
        <v>67560029</v>
      </c>
      <c r="T814" s="788">
        <v>67560029</v>
      </c>
      <c r="U814" s="786">
        <v>0</v>
      </c>
      <c r="V814" s="936">
        <v>0</v>
      </c>
      <c r="W814" s="936">
        <v>0</v>
      </c>
      <c r="X814" s="936">
        <v>0</v>
      </c>
      <c r="AA814" s="786">
        <v>0</v>
      </c>
      <c r="AG814" s="177" t="str">
        <f t="shared" si="24"/>
        <v>62005030430477060414</v>
      </c>
      <c r="AH814" s="517">
        <f t="shared" si="25"/>
        <v>0</v>
      </c>
    </row>
    <row r="815" spans="1:41" ht="211.2">
      <c r="A815" s="721">
        <v>620</v>
      </c>
      <c r="B815" s="720" t="s">
        <v>1528</v>
      </c>
      <c r="C815" s="780">
        <v>401000004</v>
      </c>
      <c r="D815" s="735" t="s">
        <v>2800</v>
      </c>
      <c r="E815" s="781" t="s">
        <v>2795</v>
      </c>
      <c r="F815" s="781" t="s">
        <v>1531</v>
      </c>
      <c r="G815" s="785">
        <v>39814</v>
      </c>
      <c r="H815" s="728" t="s">
        <v>3174</v>
      </c>
      <c r="I815" s="728" t="s">
        <v>1538</v>
      </c>
      <c r="J815" s="699" t="s">
        <v>1539</v>
      </c>
      <c r="K815" s="728" t="s">
        <v>1545</v>
      </c>
      <c r="L815" s="728" t="s">
        <v>1546</v>
      </c>
      <c r="M815" s="761" t="s">
        <v>3173</v>
      </c>
      <c r="N815" s="783" t="s">
        <v>252</v>
      </c>
      <c r="O815" s="784" t="s">
        <v>50</v>
      </c>
      <c r="P815" s="728" t="s">
        <v>896</v>
      </c>
      <c r="Q815" s="728" t="s">
        <v>897</v>
      </c>
      <c r="R815" s="728">
        <v>414</v>
      </c>
      <c r="S815" s="788">
        <v>5972867.75</v>
      </c>
      <c r="T815" s="788">
        <v>5328933.76</v>
      </c>
      <c r="U815" s="786">
        <v>0</v>
      </c>
      <c r="V815" s="790"/>
      <c r="W815" s="790"/>
      <c r="X815" s="790"/>
      <c r="AA815" s="786">
        <v>0</v>
      </c>
      <c r="AG815" s="177" t="str">
        <f t="shared" si="24"/>
        <v>62005030430420300414</v>
      </c>
      <c r="AH815" s="517">
        <f t="shared" si="25"/>
        <v>0</v>
      </c>
    </row>
    <row r="816" spans="1:41" ht="79.2">
      <c r="A816" s="721">
        <v>620</v>
      </c>
      <c r="B816" s="720" t="s">
        <v>1528</v>
      </c>
      <c r="C816" s="780">
        <v>401000004</v>
      </c>
      <c r="D816" s="735" t="s">
        <v>2800</v>
      </c>
      <c r="E816" s="781" t="s">
        <v>2795</v>
      </c>
      <c r="F816" s="781" t="s">
        <v>1531</v>
      </c>
      <c r="G816" s="785">
        <v>39814</v>
      </c>
      <c r="H816" s="728" t="s">
        <v>1547</v>
      </c>
      <c r="I816" s="728" t="s">
        <v>2803</v>
      </c>
      <c r="J816" s="801" t="s">
        <v>403</v>
      </c>
      <c r="K816" s="728" t="s">
        <v>1545</v>
      </c>
      <c r="L816" s="728" t="s">
        <v>1548</v>
      </c>
      <c r="M816" s="761" t="s">
        <v>3173</v>
      </c>
      <c r="N816" s="783" t="s">
        <v>252</v>
      </c>
      <c r="O816" s="784" t="s">
        <v>47</v>
      </c>
      <c r="P816" s="728" t="s">
        <v>2804</v>
      </c>
      <c r="Q816" s="728" t="s">
        <v>1550</v>
      </c>
      <c r="R816" s="728">
        <v>414</v>
      </c>
      <c r="S816" s="788">
        <v>664147.03</v>
      </c>
      <c r="T816" s="788">
        <v>664147.03</v>
      </c>
      <c r="U816" s="786">
        <v>0</v>
      </c>
      <c r="V816" s="786">
        <v>0</v>
      </c>
      <c r="W816" s="786">
        <v>0</v>
      </c>
      <c r="X816" s="786">
        <v>0</v>
      </c>
      <c r="AA816" s="786">
        <v>0</v>
      </c>
      <c r="AG816" s="177" t="str">
        <f t="shared" si="24"/>
        <v>62005020410220220414</v>
      </c>
      <c r="AH816" s="517">
        <f t="shared" si="25"/>
        <v>0</v>
      </c>
    </row>
    <row r="817" spans="1:34" ht="93.6">
      <c r="A817" s="1104" t="s">
        <v>3479</v>
      </c>
      <c r="B817" s="18" t="s">
        <v>1528</v>
      </c>
      <c r="C817" s="364">
        <v>401000004</v>
      </c>
      <c r="D817" s="60" t="s">
        <v>2800</v>
      </c>
      <c r="E817" s="373" t="s">
        <v>3480</v>
      </c>
      <c r="F817" s="326" t="s">
        <v>1531</v>
      </c>
      <c r="G817" s="49">
        <v>39814</v>
      </c>
      <c r="H817" s="154" t="s">
        <v>1547</v>
      </c>
      <c r="I817" s="154" t="s">
        <v>2803</v>
      </c>
      <c r="J817" s="1053" t="s">
        <v>403</v>
      </c>
      <c r="K817" s="1105" t="s">
        <v>3175</v>
      </c>
      <c r="L817" s="154" t="s">
        <v>3176</v>
      </c>
      <c r="M817" s="1106" t="s">
        <v>3177</v>
      </c>
      <c r="N817" s="1107" t="s">
        <v>252</v>
      </c>
      <c r="O817" s="1108" t="s">
        <v>47</v>
      </c>
      <c r="P817" s="154" t="s">
        <v>2804</v>
      </c>
      <c r="Q817" s="154" t="s">
        <v>1550</v>
      </c>
      <c r="R817" s="154">
        <v>244</v>
      </c>
      <c r="S817" s="1109">
        <v>4794.34</v>
      </c>
      <c r="T817" s="1109">
        <v>4794.34</v>
      </c>
      <c r="U817" s="1111">
        <f>20000-14419.69</f>
        <v>5580.3099999999995</v>
      </c>
      <c r="V817" s="1112">
        <v>20000</v>
      </c>
      <c r="W817" s="1112">
        <v>20000</v>
      </c>
      <c r="X817" s="1112">
        <v>20000</v>
      </c>
      <c r="AA817" s="1111">
        <f>20000-14419.69</f>
        <v>5580.3099999999995</v>
      </c>
      <c r="AG817" s="177" t="str">
        <f t="shared" si="24"/>
        <v>62005020410220220244</v>
      </c>
      <c r="AH817" s="517">
        <f t="shared" si="25"/>
        <v>5580.3099999999995</v>
      </c>
    </row>
    <row r="818" spans="1:34" ht="171.6">
      <c r="A818" s="1104" t="s">
        <v>3479</v>
      </c>
      <c r="B818" s="18" t="s">
        <v>1528</v>
      </c>
      <c r="C818" s="364">
        <v>401000005</v>
      </c>
      <c r="D818" s="56" t="s">
        <v>2805</v>
      </c>
      <c r="E818" s="373" t="s">
        <v>3480</v>
      </c>
      <c r="F818" s="326" t="s">
        <v>1552</v>
      </c>
      <c r="G818" s="49">
        <v>39814</v>
      </c>
      <c r="H818" s="154" t="s">
        <v>1547</v>
      </c>
      <c r="I818" s="154" t="s">
        <v>2803</v>
      </c>
      <c r="J818" s="1053" t="s">
        <v>403</v>
      </c>
      <c r="K818" s="154" t="s">
        <v>3178</v>
      </c>
      <c r="L818" s="154" t="s">
        <v>3179</v>
      </c>
      <c r="M818" s="1113" t="s">
        <v>3180</v>
      </c>
      <c r="N818" s="1107" t="s">
        <v>119</v>
      </c>
      <c r="O818" s="1108" t="s">
        <v>548</v>
      </c>
      <c r="P818" s="1114" t="s">
        <v>1556</v>
      </c>
      <c r="Q818" s="154" t="s">
        <v>1557</v>
      </c>
      <c r="R818" s="154">
        <v>244</v>
      </c>
      <c r="S818" s="1109">
        <v>42085058.149999999</v>
      </c>
      <c r="T818" s="1109">
        <v>41452708.020000003</v>
      </c>
      <c r="U818" s="1111">
        <f>39846309.08+536688.2-474735.54</f>
        <v>39908261.740000002</v>
      </c>
      <c r="V818" s="1115">
        <f>2818860+5000000+375000+750000+5000000+1602988</f>
        <v>15546848</v>
      </c>
      <c r="W818" s="1115">
        <f>2818860+375000+750000+5000000-12</f>
        <v>8943848</v>
      </c>
      <c r="X818" s="1115">
        <f>2818860+375000+750000+5000000-12</f>
        <v>8943848</v>
      </c>
      <c r="AA818" s="1111">
        <f>39846309.08+536688.2-474735.54</f>
        <v>39908261.740000002</v>
      </c>
      <c r="AG818" s="177" t="str">
        <f t="shared" si="24"/>
        <v>62004090420320570244</v>
      </c>
      <c r="AH818" s="517">
        <f t="shared" si="25"/>
        <v>39908261.740000002</v>
      </c>
    </row>
    <row r="819" spans="1:34" ht="171.6">
      <c r="A819" s="721">
        <v>620</v>
      </c>
      <c r="B819" s="720" t="s">
        <v>1528</v>
      </c>
      <c r="C819" s="780">
        <v>401000005</v>
      </c>
      <c r="D819" s="600" t="s">
        <v>2805</v>
      </c>
      <c r="E819" s="781" t="s">
        <v>2795</v>
      </c>
      <c r="F819" s="781" t="s">
        <v>1552</v>
      </c>
      <c r="G819" s="785">
        <v>39814</v>
      </c>
      <c r="H819" s="728" t="s">
        <v>1547</v>
      </c>
      <c r="I819" s="728" t="s">
        <v>2803</v>
      </c>
      <c r="J819" s="801" t="s">
        <v>403</v>
      </c>
      <c r="K819" s="782" t="s">
        <v>3175</v>
      </c>
      <c r="L819" s="728" t="s">
        <v>3181</v>
      </c>
      <c r="M819" s="761" t="s">
        <v>3177</v>
      </c>
      <c r="N819" s="783" t="s">
        <v>119</v>
      </c>
      <c r="O819" s="784" t="s">
        <v>548</v>
      </c>
      <c r="P819" s="728" t="s">
        <v>1560</v>
      </c>
      <c r="Q819" s="728" t="s">
        <v>1561</v>
      </c>
      <c r="R819" s="728">
        <v>244</v>
      </c>
      <c r="S819" s="788">
        <v>5241413</v>
      </c>
      <c r="T819" s="788">
        <v>5210025</v>
      </c>
      <c r="U819" s="789">
        <v>5251460</v>
      </c>
      <c r="V819" s="789">
        <f>5251460+2000000</f>
        <v>7251460</v>
      </c>
      <c r="W819" s="789">
        <v>5251460</v>
      </c>
      <c r="X819" s="789">
        <v>5251460</v>
      </c>
      <c r="AA819" s="789">
        <v>5251460</v>
      </c>
      <c r="AG819" s="177" t="str">
        <f t="shared" si="24"/>
        <v>620040902Б0120560244</v>
      </c>
      <c r="AH819" s="517">
        <f t="shared" si="25"/>
        <v>5251460</v>
      </c>
    </row>
    <row r="820" spans="1:34" ht="171.6">
      <c r="A820" s="721">
        <v>620</v>
      </c>
      <c r="B820" s="720" t="s">
        <v>1528</v>
      </c>
      <c r="C820" s="780">
        <v>401000005</v>
      </c>
      <c r="D820" s="600" t="s">
        <v>2805</v>
      </c>
      <c r="E820" s="781" t="s">
        <v>2795</v>
      </c>
      <c r="F820" s="781" t="s">
        <v>1552</v>
      </c>
      <c r="G820" s="785">
        <v>39814</v>
      </c>
      <c r="H820" s="728" t="s">
        <v>1547</v>
      </c>
      <c r="I820" s="728" t="s">
        <v>2806</v>
      </c>
      <c r="J820" s="801" t="s">
        <v>403</v>
      </c>
      <c r="K820" s="728" t="s">
        <v>3182</v>
      </c>
      <c r="L820" s="728" t="s">
        <v>3183</v>
      </c>
      <c r="M820" s="699" t="s">
        <v>3184</v>
      </c>
      <c r="N820" s="783" t="s">
        <v>119</v>
      </c>
      <c r="O820" s="784" t="s">
        <v>548</v>
      </c>
      <c r="P820" s="937" t="s">
        <v>1318</v>
      </c>
      <c r="Q820" s="728" t="s">
        <v>1319</v>
      </c>
      <c r="R820" s="728">
        <v>244</v>
      </c>
      <c r="S820" s="788">
        <v>71457620.010000005</v>
      </c>
      <c r="T820" s="788">
        <v>69385266.540000007</v>
      </c>
      <c r="U820" s="789">
        <f>64512090.36-38152907.17-9184633.77+1497001+4149244.37-66731.4</f>
        <v>22754063.390000001</v>
      </c>
      <c r="V820" s="790">
        <f>50830060+10347820+10873830+6080000</f>
        <v>78131710</v>
      </c>
      <c r="W820" s="790">
        <f>50830060+10347820+10873830</f>
        <v>72051710</v>
      </c>
      <c r="X820" s="790">
        <f>50830060+10347820+10873830</f>
        <v>72051710</v>
      </c>
      <c r="AA820" s="789">
        <f>64512090.36-38152907.17-9184633.77+1497001+4149244.37-66731.4</f>
        <v>22754063.390000001</v>
      </c>
      <c r="AG820" s="177" t="str">
        <f t="shared" si="24"/>
        <v>62004090420220130244</v>
      </c>
      <c r="AH820" s="517">
        <f t="shared" si="25"/>
        <v>22754063.390000001</v>
      </c>
    </row>
    <row r="821" spans="1:34" ht="171.6">
      <c r="A821" s="721">
        <v>620</v>
      </c>
      <c r="B821" s="720" t="s">
        <v>1528</v>
      </c>
      <c r="C821" s="780">
        <v>401000005</v>
      </c>
      <c r="D821" s="600" t="s">
        <v>2805</v>
      </c>
      <c r="E821" s="781" t="s">
        <v>2795</v>
      </c>
      <c r="F821" s="781" t="s">
        <v>1552</v>
      </c>
      <c r="G821" s="785">
        <v>39814</v>
      </c>
      <c r="H821" s="728" t="s">
        <v>1547</v>
      </c>
      <c r="I821" s="728" t="s">
        <v>2806</v>
      </c>
      <c r="J821" s="801" t="s">
        <v>403</v>
      </c>
      <c r="K821" s="728" t="s">
        <v>3185</v>
      </c>
      <c r="L821" s="728" t="s">
        <v>3186</v>
      </c>
      <c r="M821" s="699" t="s">
        <v>3187</v>
      </c>
      <c r="N821" s="783" t="s">
        <v>119</v>
      </c>
      <c r="O821" s="784" t="s">
        <v>548</v>
      </c>
      <c r="P821" s="937" t="s">
        <v>1318</v>
      </c>
      <c r="Q821" s="728" t="s">
        <v>1319</v>
      </c>
      <c r="R821" s="728">
        <v>414</v>
      </c>
      <c r="S821" s="788">
        <v>4303372.03</v>
      </c>
      <c r="T821" s="788">
        <v>3749929.23</v>
      </c>
      <c r="U821" s="786">
        <v>0</v>
      </c>
      <c r="V821" s="786">
        <v>0</v>
      </c>
      <c r="W821" s="786">
        <v>0</v>
      </c>
      <c r="X821" s="786">
        <v>0</v>
      </c>
      <c r="AA821" s="786">
        <v>0</v>
      </c>
      <c r="AG821" s="177" t="str">
        <f t="shared" si="24"/>
        <v>62004090420220130414</v>
      </c>
      <c r="AH821" s="517">
        <f t="shared" si="25"/>
        <v>0</v>
      </c>
    </row>
    <row r="822" spans="1:34" ht="171.6">
      <c r="A822" s="721">
        <v>620</v>
      </c>
      <c r="B822" s="720" t="s">
        <v>1528</v>
      </c>
      <c r="C822" s="780">
        <v>401000005</v>
      </c>
      <c r="D822" s="600" t="s">
        <v>2805</v>
      </c>
      <c r="E822" s="781" t="s">
        <v>2795</v>
      </c>
      <c r="F822" s="781" t="s">
        <v>1552</v>
      </c>
      <c r="G822" s="785">
        <v>39814</v>
      </c>
      <c r="H822" s="728" t="s">
        <v>1547</v>
      </c>
      <c r="I822" s="728" t="s">
        <v>2806</v>
      </c>
      <c r="J822" s="801" t="s">
        <v>403</v>
      </c>
      <c r="K822" s="728" t="s">
        <v>3188</v>
      </c>
      <c r="L822" s="728" t="s">
        <v>3189</v>
      </c>
      <c r="M822" s="699" t="s">
        <v>3190</v>
      </c>
      <c r="N822" s="783" t="s">
        <v>119</v>
      </c>
      <c r="O822" s="784" t="s">
        <v>548</v>
      </c>
      <c r="P822" s="937" t="s">
        <v>1568</v>
      </c>
      <c r="Q822" s="728" t="s">
        <v>1569</v>
      </c>
      <c r="R822" s="728">
        <v>414</v>
      </c>
      <c r="S822" s="786">
        <v>0</v>
      </c>
      <c r="T822" s="786">
        <v>0</v>
      </c>
      <c r="U822" s="786">
        <v>0</v>
      </c>
      <c r="V822" s="790">
        <v>21274620</v>
      </c>
      <c r="W822" s="790">
        <f>13566600-9131320</f>
        <v>4435280</v>
      </c>
      <c r="X822" s="790">
        <f>13566600+9131320</f>
        <v>22697920</v>
      </c>
      <c r="AA822" s="786">
        <v>0</v>
      </c>
      <c r="AG822" s="177" t="str">
        <f t="shared" si="24"/>
        <v>62004090420221180414</v>
      </c>
      <c r="AH822" s="517">
        <f t="shared" si="25"/>
        <v>0</v>
      </c>
    </row>
    <row r="823" spans="1:34" ht="171.6">
      <c r="A823" s="721">
        <v>620</v>
      </c>
      <c r="B823" s="720" t="s">
        <v>1528</v>
      </c>
      <c r="C823" s="780">
        <v>401000005</v>
      </c>
      <c r="D823" s="600" t="s">
        <v>2805</v>
      </c>
      <c r="E823" s="781" t="s">
        <v>2795</v>
      </c>
      <c r="F823" s="781" t="s">
        <v>1552</v>
      </c>
      <c r="G823" s="785">
        <v>39814</v>
      </c>
      <c r="H823" s="728" t="s">
        <v>2807</v>
      </c>
      <c r="I823" s="728" t="s">
        <v>2808</v>
      </c>
      <c r="J823" s="699" t="s">
        <v>2809</v>
      </c>
      <c r="K823" s="699" t="s">
        <v>2810</v>
      </c>
      <c r="L823" s="728" t="s">
        <v>2811</v>
      </c>
      <c r="M823" s="761" t="s">
        <v>3173</v>
      </c>
      <c r="N823" s="783" t="s">
        <v>252</v>
      </c>
      <c r="O823" s="784" t="s">
        <v>50</v>
      </c>
      <c r="P823" s="1001">
        <v>430421480</v>
      </c>
      <c r="Q823" s="1002" t="s">
        <v>3383</v>
      </c>
      <c r="R823" s="728">
        <v>244</v>
      </c>
      <c r="S823" s="786">
        <v>1000000</v>
      </c>
      <c r="T823" s="786">
        <v>1000000</v>
      </c>
      <c r="U823" s="786">
        <v>0</v>
      </c>
      <c r="V823" s="786">
        <v>7456270</v>
      </c>
      <c r="W823" s="786">
        <v>0</v>
      </c>
      <c r="X823" s="786">
        <v>0</v>
      </c>
      <c r="AA823" s="786">
        <v>0</v>
      </c>
      <c r="AG823" s="177" t="str">
        <f t="shared" si="24"/>
        <v>6200503430421480244</v>
      </c>
      <c r="AH823" s="517">
        <f t="shared" si="25"/>
        <v>0</v>
      </c>
    </row>
    <row r="824" spans="1:34" ht="264">
      <c r="A824" s="721">
        <v>620</v>
      </c>
      <c r="B824" s="720" t="s">
        <v>1528</v>
      </c>
      <c r="C824" s="780">
        <v>401000005</v>
      </c>
      <c r="D824" s="600" t="s">
        <v>2805</v>
      </c>
      <c r="E824" s="781" t="s">
        <v>2795</v>
      </c>
      <c r="F824" s="781" t="s">
        <v>1552</v>
      </c>
      <c r="G824" s="785">
        <v>39814</v>
      </c>
      <c r="H824" s="728" t="s">
        <v>3191</v>
      </c>
      <c r="I824" s="728" t="s">
        <v>2812</v>
      </c>
      <c r="J824" s="699" t="s">
        <v>3192</v>
      </c>
      <c r="K824" s="699" t="s">
        <v>2810</v>
      </c>
      <c r="L824" s="728" t="s">
        <v>2811</v>
      </c>
      <c r="M824" s="761" t="s">
        <v>3173</v>
      </c>
      <c r="N824" s="783" t="s">
        <v>119</v>
      </c>
      <c r="O824" s="784" t="s">
        <v>548</v>
      </c>
      <c r="P824" s="793" t="s">
        <v>2813</v>
      </c>
      <c r="Q824" s="760" t="s">
        <v>1578</v>
      </c>
      <c r="R824" s="759" t="s">
        <v>39</v>
      </c>
      <c r="S824" s="788">
        <v>38712153.75</v>
      </c>
      <c r="T824" s="788">
        <v>37959455.009999998</v>
      </c>
      <c r="U824" s="676">
        <v>0</v>
      </c>
      <c r="V824" s="676">
        <v>0</v>
      </c>
      <c r="W824" s="676">
        <v>0</v>
      </c>
      <c r="X824" s="676">
        <v>0</v>
      </c>
      <c r="AA824" s="676">
        <v>0</v>
      </c>
      <c r="AG824" s="177" t="str">
        <f t="shared" si="24"/>
        <v>62004090420276470244</v>
      </c>
      <c r="AH824" s="517">
        <f t="shared" si="25"/>
        <v>0</v>
      </c>
    </row>
    <row r="825" spans="1:34" ht="264">
      <c r="A825" s="721">
        <v>620</v>
      </c>
      <c r="B825" s="720" t="s">
        <v>1528</v>
      </c>
      <c r="C825" s="780">
        <v>401000005</v>
      </c>
      <c r="D825" s="600" t="s">
        <v>2805</v>
      </c>
      <c r="E825" s="781" t="s">
        <v>2795</v>
      </c>
      <c r="F825" s="781" t="s">
        <v>1552</v>
      </c>
      <c r="G825" s="785">
        <v>39814</v>
      </c>
      <c r="H825" s="728" t="s">
        <v>3193</v>
      </c>
      <c r="I825" s="699" t="s">
        <v>2814</v>
      </c>
      <c r="J825" s="699" t="s">
        <v>3194</v>
      </c>
      <c r="K825" s="699" t="s">
        <v>1545</v>
      </c>
      <c r="L825" s="699" t="s">
        <v>2815</v>
      </c>
      <c r="M825" s="761" t="s">
        <v>3173</v>
      </c>
      <c r="N825" s="783" t="s">
        <v>119</v>
      </c>
      <c r="O825" s="784" t="s">
        <v>548</v>
      </c>
      <c r="P825" s="793" t="s">
        <v>2816</v>
      </c>
      <c r="Q825" s="760" t="s">
        <v>2817</v>
      </c>
      <c r="R825" s="759" t="s">
        <v>39</v>
      </c>
      <c r="S825" s="788">
        <v>0</v>
      </c>
      <c r="T825" s="788">
        <v>0</v>
      </c>
      <c r="U825" s="786">
        <v>752698.74</v>
      </c>
      <c r="V825" s="788">
        <v>0</v>
      </c>
      <c r="W825" s="788">
        <v>0</v>
      </c>
      <c r="X825" s="788">
        <v>0</v>
      </c>
      <c r="AA825" s="786">
        <v>752698.74</v>
      </c>
      <c r="AG825" s="177" t="str">
        <f t="shared" si="24"/>
        <v>62004099820076470244</v>
      </c>
      <c r="AH825" s="517">
        <f t="shared" si="25"/>
        <v>752698.74</v>
      </c>
    </row>
    <row r="826" spans="1:34" ht="184.8">
      <c r="A826" s="721">
        <v>620</v>
      </c>
      <c r="B826" s="720" t="s">
        <v>1528</v>
      </c>
      <c r="C826" s="780">
        <v>401000005</v>
      </c>
      <c r="D826" s="600" t="s">
        <v>2805</v>
      </c>
      <c r="E826" s="781" t="s">
        <v>2795</v>
      </c>
      <c r="F826" s="781" t="s">
        <v>1552</v>
      </c>
      <c r="G826" s="785">
        <v>39814</v>
      </c>
      <c r="H826" s="800" t="s">
        <v>2818</v>
      </c>
      <c r="I826" s="699" t="s">
        <v>2819</v>
      </c>
      <c r="J826" s="699" t="s">
        <v>3195</v>
      </c>
      <c r="K826" s="699" t="s">
        <v>1545</v>
      </c>
      <c r="L826" s="699" t="s">
        <v>2815</v>
      </c>
      <c r="M826" s="761" t="s">
        <v>3173</v>
      </c>
      <c r="N826" s="783" t="s">
        <v>119</v>
      </c>
      <c r="O826" s="784" t="s">
        <v>548</v>
      </c>
      <c r="P826" s="793" t="s">
        <v>2820</v>
      </c>
      <c r="Q826" s="760" t="s">
        <v>1583</v>
      </c>
      <c r="R826" s="759" t="s">
        <v>39</v>
      </c>
      <c r="S826" s="788">
        <v>2444105</v>
      </c>
      <c r="T826" s="788">
        <v>2209280.4500000002</v>
      </c>
      <c r="U826" s="789">
        <v>3282002.25</v>
      </c>
      <c r="V826" s="791">
        <v>0</v>
      </c>
      <c r="W826" s="791">
        <v>0</v>
      </c>
      <c r="X826" s="791">
        <v>0</v>
      </c>
      <c r="AA826" s="789">
        <v>3282002.25</v>
      </c>
      <c r="AG826" s="177" t="str">
        <f t="shared" si="24"/>
        <v>620040904202S6470244</v>
      </c>
      <c r="AH826" s="517">
        <f t="shared" si="25"/>
        <v>3282002.25</v>
      </c>
    </row>
    <row r="827" spans="1:34" ht="171.6">
      <c r="A827" s="721">
        <v>620</v>
      </c>
      <c r="B827" s="720" t="s">
        <v>1528</v>
      </c>
      <c r="C827" s="780">
        <v>401000005</v>
      </c>
      <c r="D827" s="600" t="s">
        <v>2805</v>
      </c>
      <c r="E827" s="781" t="s">
        <v>2795</v>
      </c>
      <c r="F827" s="781" t="s">
        <v>1552</v>
      </c>
      <c r="G827" s="785">
        <v>39814</v>
      </c>
      <c r="H827" s="728" t="s">
        <v>1547</v>
      </c>
      <c r="I827" s="699" t="s">
        <v>2821</v>
      </c>
      <c r="J827" s="801" t="s">
        <v>403</v>
      </c>
      <c r="K827" s="1059" t="s">
        <v>3196</v>
      </c>
      <c r="L827" s="699" t="s">
        <v>3197</v>
      </c>
      <c r="M827" s="761" t="s">
        <v>3177</v>
      </c>
      <c r="N827" s="783" t="s">
        <v>119</v>
      </c>
      <c r="O827" s="784" t="s">
        <v>548</v>
      </c>
      <c r="P827" s="728" t="s">
        <v>2822</v>
      </c>
      <c r="Q827" s="728" t="s">
        <v>1586</v>
      </c>
      <c r="R827" s="728">
        <v>244</v>
      </c>
      <c r="S827" s="788">
        <v>1155892</v>
      </c>
      <c r="T827" s="788">
        <v>1155892</v>
      </c>
      <c r="U827" s="789">
        <v>1000000</v>
      </c>
      <c r="V827" s="789">
        <v>1350000</v>
      </c>
      <c r="W827" s="789">
        <v>1350000</v>
      </c>
      <c r="X827" s="789">
        <v>1350000</v>
      </c>
      <c r="AA827" s="789">
        <v>1000000</v>
      </c>
      <c r="AG827" s="177" t="str">
        <f t="shared" si="24"/>
        <v>62004090420220830244</v>
      </c>
      <c r="AH827" s="517">
        <f t="shared" si="25"/>
        <v>1000000</v>
      </c>
    </row>
    <row r="828" spans="1:34" ht="252">
      <c r="A828" s="1104" t="s">
        <v>3479</v>
      </c>
      <c r="B828" s="18" t="s">
        <v>1528</v>
      </c>
      <c r="C828" s="1117">
        <v>401000005</v>
      </c>
      <c r="D828" s="56" t="s">
        <v>2805</v>
      </c>
      <c r="E828" s="373" t="s">
        <v>3480</v>
      </c>
      <c r="F828" s="326" t="s">
        <v>1552</v>
      </c>
      <c r="G828" s="365">
        <v>39814</v>
      </c>
      <c r="H828" s="1116" t="s">
        <v>2823</v>
      </c>
      <c r="I828" s="1052" t="s">
        <v>2824</v>
      </c>
      <c r="J828" s="1052" t="s">
        <v>3198</v>
      </c>
      <c r="K828" s="154" t="s">
        <v>3199</v>
      </c>
      <c r="L828" s="1052" t="s">
        <v>3200</v>
      </c>
      <c r="M828" s="1106" t="s">
        <v>3201</v>
      </c>
      <c r="N828" s="1118" t="s">
        <v>119</v>
      </c>
      <c r="O828" s="1119" t="s">
        <v>548</v>
      </c>
      <c r="P828" s="154" t="s">
        <v>2825</v>
      </c>
      <c r="Q828" s="161" t="s">
        <v>1595</v>
      </c>
      <c r="R828" s="161">
        <v>244</v>
      </c>
      <c r="S828" s="1109">
        <v>219709802.88</v>
      </c>
      <c r="T828" s="1109">
        <v>219709802.88</v>
      </c>
      <c r="U828" s="1110">
        <f>300000000+9431440.21</f>
        <v>309431440.20999998</v>
      </c>
      <c r="V828" s="1102"/>
      <c r="W828" s="1103"/>
      <c r="X828" s="1103"/>
      <c r="AA828" s="1110">
        <f>300000000+9431440.21</f>
        <v>309431440.20999998</v>
      </c>
      <c r="AG828" s="177" t="str">
        <f t="shared" si="24"/>
        <v>62004090420276460244</v>
      </c>
      <c r="AH828" s="517">
        <f t="shared" si="25"/>
        <v>309431440.20999998</v>
      </c>
    </row>
    <row r="829" spans="1:34" ht="171.6">
      <c r="A829" s="1104" t="s">
        <v>3479</v>
      </c>
      <c r="B829" s="18" t="s">
        <v>1528</v>
      </c>
      <c r="C829" s="364">
        <v>401000005</v>
      </c>
      <c r="D829" s="56" t="s">
        <v>2805</v>
      </c>
      <c r="E829" s="373" t="s">
        <v>3480</v>
      </c>
      <c r="F829" s="326" t="s">
        <v>1552</v>
      </c>
      <c r="G829" s="49">
        <v>39814</v>
      </c>
      <c r="H829" s="154" t="s">
        <v>1547</v>
      </c>
      <c r="I829" s="1052" t="s">
        <v>177</v>
      </c>
      <c r="J829" s="1053" t="s">
        <v>403</v>
      </c>
      <c r="K829" s="154" t="s">
        <v>3202</v>
      </c>
      <c r="L829" s="1052" t="s">
        <v>3203</v>
      </c>
      <c r="M829" s="1106" t="s">
        <v>3201</v>
      </c>
      <c r="N829" s="1107" t="s">
        <v>119</v>
      </c>
      <c r="O829" s="1108" t="s">
        <v>548</v>
      </c>
      <c r="P829" s="1114" t="s">
        <v>2826</v>
      </c>
      <c r="Q829" s="387" t="s">
        <v>1597</v>
      </c>
      <c r="R829" s="134" t="s">
        <v>39</v>
      </c>
      <c r="S829" s="1109">
        <v>12893198.119999999</v>
      </c>
      <c r="T829" s="1109">
        <v>12893198.119999999</v>
      </c>
      <c r="U829" s="1110">
        <f>17460317.46+1085607.99-536688.2+11640211.64</f>
        <v>29649448.890000001</v>
      </c>
      <c r="V829" s="1120">
        <v>14841270</v>
      </c>
      <c r="W829" s="1120">
        <v>14841270</v>
      </c>
      <c r="X829" s="1120">
        <v>14841270</v>
      </c>
      <c r="AA829" s="1110">
        <f>17460317.46+1085607.99-536688.2+11640211.64</f>
        <v>29649448.890000001</v>
      </c>
      <c r="AG829" s="177" t="str">
        <f t="shared" si="24"/>
        <v>620040904202S6460244</v>
      </c>
      <c r="AH829" s="517">
        <f t="shared" si="25"/>
        <v>29649448.890000001</v>
      </c>
    </row>
    <row r="830" spans="1:34" ht="171.6">
      <c r="A830" s="721">
        <v>620</v>
      </c>
      <c r="B830" s="720" t="s">
        <v>1528</v>
      </c>
      <c r="C830" s="780">
        <v>401000005</v>
      </c>
      <c r="D830" s="600" t="s">
        <v>2805</v>
      </c>
      <c r="E830" s="781" t="s">
        <v>2795</v>
      </c>
      <c r="F830" s="781" t="s">
        <v>1552</v>
      </c>
      <c r="G830" s="785">
        <v>39814</v>
      </c>
      <c r="H830" s="728" t="s">
        <v>1547</v>
      </c>
      <c r="I830" s="760" t="s">
        <v>177</v>
      </c>
      <c r="J830" s="801" t="s">
        <v>403</v>
      </c>
      <c r="K830" s="600" t="s">
        <v>2835</v>
      </c>
      <c r="L830" s="728" t="s">
        <v>626</v>
      </c>
      <c r="M830" s="761">
        <v>42140</v>
      </c>
      <c r="N830" s="783" t="s">
        <v>119</v>
      </c>
      <c r="O830" s="784" t="s">
        <v>548</v>
      </c>
      <c r="P830" s="793" t="s">
        <v>2827</v>
      </c>
      <c r="Q830" s="728" t="s">
        <v>1600</v>
      </c>
      <c r="R830" s="728">
        <v>810</v>
      </c>
      <c r="S830" s="788">
        <v>8699038</v>
      </c>
      <c r="T830" s="788">
        <v>7128756.5199999996</v>
      </c>
      <c r="U830" s="786">
        <v>0</v>
      </c>
      <c r="V830" s="786">
        <v>0</v>
      </c>
      <c r="W830" s="786">
        <v>0</v>
      </c>
      <c r="X830" s="786">
        <v>0</v>
      </c>
      <c r="AA830" s="786">
        <v>0</v>
      </c>
      <c r="AG830" s="177" t="str">
        <f t="shared" si="24"/>
        <v>62004090420260090810</v>
      </c>
      <c r="AH830" s="517">
        <f t="shared" si="25"/>
        <v>0</v>
      </c>
    </row>
    <row r="831" spans="1:34" ht="171.6">
      <c r="A831" s="1104" t="s">
        <v>3479</v>
      </c>
      <c r="B831" s="18" t="s">
        <v>1528</v>
      </c>
      <c r="C831" s="364">
        <v>401000005</v>
      </c>
      <c r="D831" s="56" t="s">
        <v>2805</v>
      </c>
      <c r="E831" s="373" t="s">
        <v>3480</v>
      </c>
      <c r="F831" s="326" t="s">
        <v>1552</v>
      </c>
      <c r="G831" s="49">
        <v>39814</v>
      </c>
      <c r="H831" s="154" t="s">
        <v>1547</v>
      </c>
      <c r="I831" s="387" t="s">
        <v>177</v>
      </c>
      <c r="J831" s="1053" t="s">
        <v>403</v>
      </c>
      <c r="K831" s="55" t="s">
        <v>2835</v>
      </c>
      <c r="L831" s="154" t="s">
        <v>626</v>
      </c>
      <c r="M831" s="294">
        <v>42140</v>
      </c>
      <c r="N831" s="1107" t="s">
        <v>119</v>
      </c>
      <c r="O831" s="1108" t="s">
        <v>548</v>
      </c>
      <c r="P831" s="1114" t="s">
        <v>2827</v>
      </c>
      <c r="Q831" s="154" t="s">
        <v>1600</v>
      </c>
      <c r="R831" s="154">
        <v>811</v>
      </c>
      <c r="S831" s="139">
        <v>0</v>
      </c>
      <c r="T831" s="139">
        <v>0</v>
      </c>
      <c r="U831" s="1110">
        <f>10420794-2664+558999</f>
        <v>10977129</v>
      </c>
      <c r="V831" s="1120">
        <f>25479010-8218390</f>
        <v>17260620</v>
      </c>
      <c r="W831" s="1120">
        <f>25479010+962050</f>
        <v>26441060</v>
      </c>
      <c r="X831" s="1120">
        <f>25479010+962050</f>
        <v>26441060</v>
      </c>
      <c r="AA831" s="1110">
        <f>10420794-2664+558999</f>
        <v>10977129</v>
      </c>
      <c r="AG831" s="177" t="str">
        <f t="shared" si="24"/>
        <v>62004090420260090811</v>
      </c>
      <c r="AH831" s="517">
        <f t="shared" si="25"/>
        <v>10977129</v>
      </c>
    </row>
    <row r="832" spans="1:34" ht="171.6">
      <c r="A832" s="721">
        <v>620</v>
      </c>
      <c r="B832" s="720" t="s">
        <v>1528</v>
      </c>
      <c r="C832" s="780">
        <v>401000005</v>
      </c>
      <c r="D832" s="600" t="s">
        <v>2805</v>
      </c>
      <c r="E832" s="781" t="s">
        <v>2795</v>
      </c>
      <c r="F832" s="781" t="s">
        <v>1552</v>
      </c>
      <c r="G832" s="785">
        <v>39814</v>
      </c>
      <c r="H832" s="728" t="s">
        <v>1547</v>
      </c>
      <c r="I832" s="760" t="s">
        <v>2828</v>
      </c>
      <c r="J832" s="801" t="s">
        <v>403</v>
      </c>
      <c r="K832" s="1059" t="s">
        <v>3204</v>
      </c>
      <c r="L832" s="728" t="s">
        <v>3205</v>
      </c>
      <c r="M832" s="761" t="s">
        <v>3206</v>
      </c>
      <c r="N832" s="783" t="s">
        <v>119</v>
      </c>
      <c r="O832" s="784" t="s">
        <v>548</v>
      </c>
      <c r="P832" s="793" t="s">
        <v>2829</v>
      </c>
      <c r="Q832" s="728" t="s">
        <v>1319</v>
      </c>
      <c r="R832" s="728">
        <v>244</v>
      </c>
      <c r="S832" s="786">
        <v>0</v>
      </c>
      <c r="T832" s="786">
        <v>0</v>
      </c>
      <c r="U832" s="789">
        <v>195381</v>
      </c>
      <c r="V832" s="786">
        <v>0</v>
      </c>
      <c r="W832" s="786">
        <v>0</v>
      </c>
      <c r="X832" s="786">
        <v>0</v>
      </c>
      <c r="AA832" s="789">
        <v>195381</v>
      </c>
      <c r="AG832" s="177" t="str">
        <f t="shared" si="24"/>
        <v>62004099820020130244</v>
      </c>
      <c r="AH832" s="517">
        <f t="shared" si="25"/>
        <v>195381</v>
      </c>
    </row>
    <row r="833" spans="1:34" ht="171.6">
      <c r="A833" s="721">
        <v>620</v>
      </c>
      <c r="B833" s="720" t="s">
        <v>1528</v>
      </c>
      <c r="C833" s="780">
        <v>401000005</v>
      </c>
      <c r="D833" s="600" t="s">
        <v>2805</v>
      </c>
      <c r="E833" s="781" t="s">
        <v>2795</v>
      </c>
      <c r="F833" s="781" t="s">
        <v>1552</v>
      </c>
      <c r="G833" s="785">
        <v>39814</v>
      </c>
      <c r="H833" s="728" t="s">
        <v>1547</v>
      </c>
      <c r="I833" s="760" t="s">
        <v>177</v>
      </c>
      <c r="J833" s="801" t="s">
        <v>403</v>
      </c>
      <c r="K833" s="1059" t="s">
        <v>2830</v>
      </c>
      <c r="L833" s="728" t="s">
        <v>3205</v>
      </c>
      <c r="M833" s="761" t="s">
        <v>3206</v>
      </c>
      <c r="N833" s="783" t="s">
        <v>119</v>
      </c>
      <c r="O833" s="784" t="s">
        <v>548</v>
      </c>
      <c r="P833" s="793" t="s">
        <v>2829</v>
      </c>
      <c r="Q833" s="728" t="s">
        <v>1319</v>
      </c>
      <c r="R833" s="728">
        <v>414</v>
      </c>
      <c r="S833" s="786">
        <v>0</v>
      </c>
      <c r="T833" s="786">
        <v>0</v>
      </c>
      <c r="U833" s="789">
        <v>0</v>
      </c>
      <c r="V833" s="786">
        <v>0</v>
      </c>
      <c r="W833" s="786">
        <v>0</v>
      </c>
      <c r="X833" s="786">
        <v>0</v>
      </c>
      <c r="AA833" s="789">
        <v>0</v>
      </c>
      <c r="AG833" s="177" t="str">
        <f t="shared" si="24"/>
        <v>62004099820020130414</v>
      </c>
      <c r="AH833" s="517">
        <f t="shared" si="25"/>
        <v>0</v>
      </c>
    </row>
    <row r="834" spans="1:34" ht="171.6">
      <c r="A834" s="721">
        <v>620</v>
      </c>
      <c r="B834" s="720" t="s">
        <v>1528</v>
      </c>
      <c r="C834" s="780">
        <v>401000005</v>
      </c>
      <c r="D834" s="600" t="s">
        <v>2805</v>
      </c>
      <c r="E834" s="781" t="s">
        <v>2795</v>
      </c>
      <c r="F834" s="781" t="s">
        <v>1552</v>
      </c>
      <c r="G834" s="785">
        <v>39814</v>
      </c>
      <c r="H834" s="728" t="s">
        <v>1547</v>
      </c>
      <c r="I834" s="760" t="s">
        <v>177</v>
      </c>
      <c r="J834" s="801" t="s">
        <v>403</v>
      </c>
      <c r="K834" s="728" t="s">
        <v>1553</v>
      </c>
      <c r="L834" s="728" t="s">
        <v>3205</v>
      </c>
      <c r="M834" s="761" t="s">
        <v>3206</v>
      </c>
      <c r="N834" s="783" t="s">
        <v>119</v>
      </c>
      <c r="O834" s="784" t="s">
        <v>548</v>
      </c>
      <c r="P834" s="793" t="s">
        <v>2831</v>
      </c>
      <c r="Q834" s="728" t="s">
        <v>1557</v>
      </c>
      <c r="R834" s="728">
        <v>244</v>
      </c>
      <c r="S834" s="786">
        <v>0</v>
      </c>
      <c r="T834" s="786">
        <v>0</v>
      </c>
      <c r="U834" s="789">
        <v>586316.94999999995</v>
      </c>
      <c r="V834" s="786">
        <v>0</v>
      </c>
      <c r="W834" s="786">
        <v>0</v>
      </c>
      <c r="X834" s="786">
        <v>0</v>
      </c>
      <c r="AA834" s="789">
        <v>586316.94999999995</v>
      </c>
      <c r="AG834" s="177" t="str">
        <f t="shared" si="24"/>
        <v>62004099820020570244</v>
      </c>
      <c r="AH834" s="517">
        <f t="shared" si="25"/>
        <v>586316.94999999995</v>
      </c>
    </row>
    <row r="835" spans="1:34" ht="171.6">
      <c r="A835" s="721">
        <v>620</v>
      </c>
      <c r="B835" s="720" t="s">
        <v>1528</v>
      </c>
      <c r="C835" s="780">
        <v>401000005</v>
      </c>
      <c r="D835" s="600" t="s">
        <v>2805</v>
      </c>
      <c r="E835" s="781" t="s">
        <v>2795</v>
      </c>
      <c r="F835" s="781" t="s">
        <v>1552</v>
      </c>
      <c r="G835" s="785">
        <v>39814</v>
      </c>
      <c r="H835" s="728" t="s">
        <v>1547</v>
      </c>
      <c r="I835" s="760" t="s">
        <v>177</v>
      </c>
      <c r="J835" s="801" t="s">
        <v>403</v>
      </c>
      <c r="K835" s="728" t="s">
        <v>2832</v>
      </c>
      <c r="L835" s="728" t="s">
        <v>2833</v>
      </c>
      <c r="M835" s="761" t="s">
        <v>3173</v>
      </c>
      <c r="N835" s="783" t="s">
        <v>119</v>
      </c>
      <c r="O835" s="784" t="s">
        <v>548</v>
      </c>
      <c r="P835" s="793" t="s">
        <v>2834</v>
      </c>
      <c r="Q835" s="728" t="s">
        <v>1561</v>
      </c>
      <c r="R835" s="728">
        <v>244</v>
      </c>
      <c r="S835" s="786">
        <v>0</v>
      </c>
      <c r="T835" s="786">
        <v>0</v>
      </c>
      <c r="U835" s="789">
        <v>31388</v>
      </c>
      <c r="V835" s="786">
        <v>0</v>
      </c>
      <c r="W835" s="786">
        <v>0</v>
      </c>
      <c r="X835" s="786">
        <v>0</v>
      </c>
      <c r="AA835" s="789">
        <v>31388</v>
      </c>
      <c r="AG835" s="177" t="str">
        <f t="shared" si="24"/>
        <v>62004099820020560244</v>
      </c>
      <c r="AH835" s="517">
        <f t="shared" si="25"/>
        <v>31388</v>
      </c>
    </row>
    <row r="836" spans="1:34" ht="171.6">
      <c r="A836" s="721">
        <v>620</v>
      </c>
      <c r="B836" s="720" t="s">
        <v>1528</v>
      </c>
      <c r="C836" s="780">
        <v>401000005</v>
      </c>
      <c r="D836" s="600" t="s">
        <v>2805</v>
      </c>
      <c r="E836" s="781" t="s">
        <v>2795</v>
      </c>
      <c r="F836" s="781" t="s">
        <v>1552</v>
      </c>
      <c r="G836" s="785">
        <v>39814</v>
      </c>
      <c r="H836" s="728" t="s">
        <v>1547</v>
      </c>
      <c r="I836" s="760" t="s">
        <v>177</v>
      </c>
      <c r="J836" s="801" t="s">
        <v>403</v>
      </c>
      <c r="K836" s="600" t="s">
        <v>2835</v>
      </c>
      <c r="L836" s="728" t="s">
        <v>626</v>
      </c>
      <c r="M836" s="761">
        <v>42140</v>
      </c>
      <c r="N836" s="783" t="s">
        <v>119</v>
      </c>
      <c r="O836" s="784" t="s">
        <v>548</v>
      </c>
      <c r="P836" s="793" t="s">
        <v>2836</v>
      </c>
      <c r="Q836" s="728" t="s">
        <v>1600</v>
      </c>
      <c r="R836" s="728">
        <v>811</v>
      </c>
      <c r="S836" s="786">
        <v>0</v>
      </c>
      <c r="T836" s="786">
        <v>0</v>
      </c>
      <c r="U836" s="789">
        <v>992982.96</v>
      </c>
      <c r="V836" s="786">
        <v>0</v>
      </c>
      <c r="W836" s="786">
        <v>0</v>
      </c>
      <c r="X836" s="786">
        <v>0</v>
      </c>
      <c r="AA836" s="789">
        <v>992982.96</v>
      </c>
      <c r="AG836" s="177" t="str">
        <f t="shared" si="24"/>
        <v>62004099820060090811</v>
      </c>
      <c r="AH836" s="517">
        <f t="shared" si="25"/>
        <v>992982.96</v>
      </c>
    </row>
    <row r="837" spans="1:34" ht="184.8">
      <c r="A837" s="721">
        <v>620</v>
      </c>
      <c r="B837" s="720" t="s">
        <v>1528</v>
      </c>
      <c r="C837" s="780">
        <v>401000005</v>
      </c>
      <c r="D837" s="600" t="s">
        <v>2805</v>
      </c>
      <c r="E837" s="781" t="s">
        <v>2795</v>
      </c>
      <c r="F837" s="781" t="s">
        <v>1552</v>
      </c>
      <c r="G837" s="785">
        <v>39814</v>
      </c>
      <c r="H837" s="800" t="s">
        <v>3207</v>
      </c>
      <c r="I837" s="699" t="s">
        <v>3208</v>
      </c>
      <c r="J837" s="699" t="s">
        <v>3209</v>
      </c>
      <c r="K837" s="728" t="s">
        <v>2832</v>
      </c>
      <c r="L837" s="728" t="s">
        <v>1571</v>
      </c>
      <c r="M837" s="761" t="s">
        <v>3173</v>
      </c>
      <c r="N837" s="783" t="s">
        <v>119</v>
      </c>
      <c r="O837" s="784" t="s">
        <v>548</v>
      </c>
      <c r="P837" s="793" t="s">
        <v>2837</v>
      </c>
      <c r="Q837" s="760" t="s">
        <v>1583</v>
      </c>
      <c r="R837" s="759" t="s">
        <v>39</v>
      </c>
      <c r="S837" s="792">
        <v>0</v>
      </c>
      <c r="T837" s="676">
        <v>0</v>
      </c>
      <c r="U837" s="676">
        <v>234824.55</v>
      </c>
      <c r="V837" s="676">
        <v>0</v>
      </c>
      <c r="W837" s="676">
        <v>0</v>
      </c>
      <c r="X837" s="676">
        <v>0</v>
      </c>
      <c r="AA837" s="676">
        <v>234824.55</v>
      </c>
      <c r="AG837" s="177" t="str">
        <f t="shared" si="24"/>
        <v>620040998200S6470244</v>
      </c>
      <c r="AH837" s="517">
        <f t="shared" si="25"/>
        <v>234824.55</v>
      </c>
    </row>
    <row r="838" spans="1:34" ht="171.6">
      <c r="A838" s="721">
        <v>620</v>
      </c>
      <c r="B838" s="720" t="s">
        <v>1528</v>
      </c>
      <c r="C838" s="780">
        <v>401000005</v>
      </c>
      <c r="D838" s="600" t="s">
        <v>2805</v>
      </c>
      <c r="E838" s="781" t="s">
        <v>2795</v>
      </c>
      <c r="F838" s="781" t="s">
        <v>3423</v>
      </c>
      <c r="G838" s="785">
        <v>39814</v>
      </c>
      <c r="H838" s="800" t="s">
        <v>2838</v>
      </c>
      <c r="I838" s="699" t="s">
        <v>1758</v>
      </c>
      <c r="J838" s="699" t="s">
        <v>1759</v>
      </c>
      <c r="K838" s="984" t="s">
        <v>3424</v>
      </c>
      <c r="L838" s="984" t="s">
        <v>3425</v>
      </c>
      <c r="M838" s="761" t="s">
        <v>3253</v>
      </c>
      <c r="N838" s="783" t="s">
        <v>119</v>
      </c>
      <c r="O838" s="784" t="s">
        <v>548</v>
      </c>
      <c r="P838" s="793" t="s">
        <v>3384</v>
      </c>
      <c r="Q838" s="1003" t="s">
        <v>3385</v>
      </c>
      <c r="R838" s="759">
        <v>244</v>
      </c>
      <c r="S838" s="792"/>
      <c r="T838" s="676"/>
      <c r="U838" s="676"/>
      <c r="V838" s="676">
        <v>19287710</v>
      </c>
      <c r="W838" s="676"/>
      <c r="X838" s="676"/>
      <c r="AA838" s="676"/>
      <c r="AG838" s="177" t="str">
        <f t="shared" si="24"/>
        <v>62004090420221460244</v>
      </c>
      <c r="AH838" s="517">
        <f t="shared" si="25"/>
        <v>0</v>
      </c>
    </row>
    <row r="839" spans="1:34" ht="171.6">
      <c r="A839" s="721">
        <v>620</v>
      </c>
      <c r="B839" s="720" t="s">
        <v>1528</v>
      </c>
      <c r="C839" s="780">
        <v>401000005</v>
      </c>
      <c r="D839" s="600" t="s">
        <v>2805</v>
      </c>
      <c r="E839" s="781" t="s">
        <v>2795</v>
      </c>
      <c r="F839" s="781" t="s">
        <v>1552</v>
      </c>
      <c r="G839" s="785">
        <v>39814</v>
      </c>
      <c r="H839" s="800" t="s">
        <v>2838</v>
      </c>
      <c r="I839" s="699" t="s">
        <v>1758</v>
      </c>
      <c r="J839" s="699" t="s">
        <v>1759</v>
      </c>
      <c r="K839" s="984" t="s">
        <v>3424</v>
      </c>
      <c r="L839" s="984" t="s">
        <v>3426</v>
      </c>
      <c r="M839" s="761" t="s">
        <v>3253</v>
      </c>
      <c r="N839" s="783" t="s">
        <v>119</v>
      </c>
      <c r="O839" s="784" t="s">
        <v>548</v>
      </c>
      <c r="P839" s="793" t="s">
        <v>3386</v>
      </c>
      <c r="Q839" s="760" t="s">
        <v>3387</v>
      </c>
      <c r="R839" s="759">
        <v>244</v>
      </c>
      <c r="S839" s="792"/>
      <c r="T839" s="676"/>
      <c r="U839" s="676"/>
      <c r="V839" s="676">
        <v>6350000</v>
      </c>
      <c r="W839" s="676"/>
      <c r="X839" s="676"/>
      <c r="AA839" s="676"/>
      <c r="AG839" s="177" t="str">
        <f t="shared" si="24"/>
        <v>62004090420220410244</v>
      </c>
      <c r="AH839" s="517">
        <f t="shared" si="25"/>
        <v>0</v>
      </c>
    </row>
    <row r="840" spans="1:34" ht="171.6">
      <c r="A840" s="721">
        <v>620</v>
      </c>
      <c r="B840" s="720" t="s">
        <v>1528</v>
      </c>
      <c r="C840" s="780">
        <v>401000005</v>
      </c>
      <c r="D840" s="600" t="s">
        <v>2805</v>
      </c>
      <c r="E840" s="781" t="s">
        <v>2795</v>
      </c>
      <c r="F840" s="760" t="s">
        <v>812</v>
      </c>
      <c r="G840" s="785">
        <v>39814</v>
      </c>
      <c r="H840" s="761" t="s">
        <v>2838</v>
      </c>
      <c r="I840" s="728" t="s">
        <v>1758</v>
      </c>
      <c r="J840" s="699" t="s">
        <v>1759</v>
      </c>
      <c r="K840" s="728" t="s">
        <v>3210</v>
      </c>
      <c r="L840" s="728" t="s">
        <v>3211</v>
      </c>
      <c r="M840" s="761" t="s">
        <v>3212</v>
      </c>
      <c r="N840" s="783" t="s">
        <v>119</v>
      </c>
      <c r="O840" s="784" t="s">
        <v>548</v>
      </c>
      <c r="P840" s="728" t="s">
        <v>2839</v>
      </c>
      <c r="Q840" s="1019" t="s">
        <v>3411</v>
      </c>
      <c r="R840" s="728">
        <v>244</v>
      </c>
      <c r="S840" s="786">
        <v>0</v>
      </c>
      <c r="T840" s="786">
        <v>0</v>
      </c>
      <c r="U840" s="789">
        <v>40000000</v>
      </c>
      <c r="V840" s="786">
        <v>18688990</v>
      </c>
      <c r="W840" s="786">
        <v>18688990</v>
      </c>
      <c r="X840" s="786">
        <v>18688990</v>
      </c>
      <c r="AA840" s="789">
        <v>40000000</v>
      </c>
      <c r="AG840" s="177" t="str">
        <f t="shared" si="24"/>
        <v>62004090420220810244</v>
      </c>
      <c r="AH840" s="517">
        <f t="shared" si="25"/>
        <v>40000000</v>
      </c>
    </row>
    <row r="841" spans="1:34" ht="171.6">
      <c r="A841" s="721">
        <v>620</v>
      </c>
      <c r="B841" s="720" t="s">
        <v>1528</v>
      </c>
      <c r="C841" s="780">
        <v>401000005</v>
      </c>
      <c r="D841" s="600" t="s">
        <v>2805</v>
      </c>
      <c r="E841" s="781" t="s">
        <v>2795</v>
      </c>
      <c r="F841" s="760" t="s">
        <v>812</v>
      </c>
      <c r="G841" s="785">
        <v>39814</v>
      </c>
      <c r="H841" s="761" t="s">
        <v>2838</v>
      </c>
      <c r="I841" s="728" t="s">
        <v>1758</v>
      </c>
      <c r="J841" s="699" t="s">
        <v>1759</v>
      </c>
      <c r="K841" s="728" t="s">
        <v>3213</v>
      </c>
      <c r="L841" s="728" t="s">
        <v>3211</v>
      </c>
      <c r="M841" s="761" t="s">
        <v>3212</v>
      </c>
      <c r="N841" s="783" t="s">
        <v>119</v>
      </c>
      <c r="O841" s="784" t="s">
        <v>548</v>
      </c>
      <c r="P841" s="699" t="s">
        <v>3115</v>
      </c>
      <c r="Q841" s="728" t="s">
        <v>1763</v>
      </c>
      <c r="R841" s="728">
        <v>244</v>
      </c>
      <c r="S841" s="786">
        <v>0</v>
      </c>
      <c r="T841" s="786">
        <v>0</v>
      </c>
      <c r="U841" s="789">
        <f>38152907.17+9184633.77</f>
        <v>47337540.939999998</v>
      </c>
      <c r="V841" s="786">
        <v>0</v>
      </c>
      <c r="W841" s="786">
        <v>0</v>
      </c>
      <c r="X841" s="786">
        <v>0</v>
      </c>
      <c r="AA841" s="789">
        <f>38152907.17+9184633.77</f>
        <v>47337540.939999998</v>
      </c>
      <c r="AG841" s="177" t="str">
        <f t="shared" si="24"/>
        <v>62004090420221410244</v>
      </c>
      <c r="AH841" s="517">
        <f t="shared" si="25"/>
        <v>47337540.939999998</v>
      </c>
    </row>
    <row r="842" spans="1:34" ht="171.6">
      <c r="A842" s="721">
        <v>620</v>
      </c>
      <c r="B842" s="720" t="s">
        <v>1528</v>
      </c>
      <c r="C842" s="780">
        <v>401000005</v>
      </c>
      <c r="D842" s="600" t="s">
        <v>2805</v>
      </c>
      <c r="E842" s="781" t="s">
        <v>2795</v>
      </c>
      <c r="F842" s="760" t="s">
        <v>812</v>
      </c>
      <c r="G842" s="785">
        <v>39814</v>
      </c>
      <c r="H842" s="761" t="s">
        <v>2840</v>
      </c>
      <c r="I842" s="728" t="s">
        <v>1765</v>
      </c>
      <c r="J842" s="699" t="s">
        <v>1777</v>
      </c>
      <c r="K842" s="728" t="s">
        <v>3214</v>
      </c>
      <c r="L842" s="728" t="s">
        <v>3215</v>
      </c>
      <c r="M842" s="761" t="s">
        <v>3187</v>
      </c>
      <c r="N842" s="783" t="s">
        <v>119</v>
      </c>
      <c r="O842" s="784" t="s">
        <v>548</v>
      </c>
      <c r="P842" s="728" t="s">
        <v>2842</v>
      </c>
      <c r="Q842" s="728" t="s">
        <v>1770</v>
      </c>
      <c r="R842" s="728">
        <v>244</v>
      </c>
      <c r="S842" s="788">
        <v>3302700</v>
      </c>
      <c r="T842" s="788">
        <v>3302700</v>
      </c>
      <c r="U842" s="786">
        <v>0</v>
      </c>
      <c r="V842" s="786">
        <v>0</v>
      </c>
      <c r="W842" s="786">
        <v>0</v>
      </c>
      <c r="X842" s="786">
        <v>0</v>
      </c>
      <c r="AA842" s="786">
        <v>0</v>
      </c>
      <c r="AG842" s="177" t="str">
        <f t="shared" si="24"/>
        <v>62004090420320920244</v>
      </c>
      <c r="AH842" s="517">
        <f t="shared" si="25"/>
        <v>0</v>
      </c>
    </row>
    <row r="843" spans="1:34" ht="171.6">
      <c r="A843" s="721">
        <v>620</v>
      </c>
      <c r="B843" s="720" t="s">
        <v>1528</v>
      </c>
      <c r="C843" s="780">
        <v>401000005</v>
      </c>
      <c r="D843" s="600" t="s">
        <v>2805</v>
      </c>
      <c r="E843" s="781" t="s">
        <v>2795</v>
      </c>
      <c r="F843" s="760" t="s">
        <v>812</v>
      </c>
      <c r="G843" s="785">
        <v>39814</v>
      </c>
      <c r="H843" s="761" t="s">
        <v>2840</v>
      </c>
      <c r="I843" s="728" t="s">
        <v>1765</v>
      </c>
      <c r="J843" s="699" t="s">
        <v>1777</v>
      </c>
      <c r="K843" s="728" t="s">
        <v>2843</v>
      </c>
      <c r="L843" s="728" t="s">
        <v>3216</v>
      </c>
      <c r="M843" s="761" t="s">
        <v>3187</v>
      </c>
      <c r="N843" s="783" t="s">
        <v>119</v>
      </c>
      <c r="O843" s="784" t="s">
        <v>548</v>
      </c>
      <c r="P843" s="728" t="s">
        <v>2839</v>
      </c>
      <c r="Q843" s="728" t="s">
        <v>1763</v>
      </c>
      <c r="R843" s="728">
        <v>244</v>
      </c>
      <c r="S843" s="788">
        <v>68661898.579999998</v>
      </c>
      <c r="T843" s="788">
        <v>68637117.280000001</v>
      </c>
      <c r="U843" s="786">
        <v>0</v>
      </c>
      <c r="V843" s="786">
        <v>0</v>
      </c>
      <c r="W843" s="786">
        <v>0</v>
      </c>
      <c r="X843" s="786">
        <v>0</v>
      </c>
      <c r="AA843" s="786">
        <v>0</v>
      </c>
      <c r="AG843" s="177" t="str">
        <f t="shared" si="24"/>
        <v>62004090420220810244</v>
      </c>
      <c r="AH843" s="517">
        <f t="shared" si="25"/>
        <v>0</v>
      </c>
    </row>
    <row r="844" spans="1:34" ht="118.8">
      <c r="A844" s="721">
        <v>620</v>
      </c>
      <c r="B844" s="720" t="s">
        <v>1528</v>
      </c>
      <c r="C844" s="780">
        <v>401000006</v>
      </c>
      <c r="D844" s="600" t="s">
        <v>2844</v>
      </c>
      <c r="E844" s="781" t="s">
        <v>2795</v>
      </c>
      <c r="F844" s="781" t="s">
        <v>1601</v>
      </c>
      <c r="G844" s="785">
        <v>39814</v>
      </c>
      <c r="H844" s="728" t="s">
        <v>1547</v>
      </c>
      <c r="I844" s="760" t="s">
        <v>2845</v>
      </c>
      <c r="J844" s="801" t="s">
        <v>403</v>
      </c>
      <c r="K844" s="728" t="s">
        <v>1545</v>
      </c>
      <c r="L844" s="728" t="s">
        <v>1602</v>
      </c>
      <c r="M844" s="761" t="s">
        <v>3173</v>
      </c>
      <c r="N844" s="783" t="s">
        <v>252</v>
      </c>
      <c r="O844" s="784" t="s">
        <v>46</v>
      </c>
      <c r="P844" s="793" t="s">
        <v>2846</v>
      </c>
      <c r="Q844" s="728" t="s">
        <v>1624</v>
      </c>
      <c r="R844" s="728">
        <v>412</v>
      </c>
      <c r="S844" s="786">
        <v>0</v>
      </c>
      <c r="T844" s="786">
        <v>0</v>
      </c>
      <c r="U844" s="789">
        <v>0</v>
      </c>
      <c r="V844" s="786">
        <v>0</v>
      </c>
      <c r="W844" s="786">
        <v>0</v>
      </c>
      <c r="X844" s="786">
        <v>0</v>
      </c>
      <c r="AA844" s="789">
        <v>0</v>
      </c>
      <c r="AG844" s="177" t="str">
        <f t="shared" si="24"/>
        <v>620050198200S6910412</v>
      </c>
      <c r="AH844" s="517">
        <f t="shared" si="25"/>
        <v>0</v>
      </c>
    </row>
    <row r="845" spans="1:34" ht="118.8">
      <c r="A845" s="721">
        <v>620</v>
      </c>
      <c r="B845" s="720" t="s">
        <v>1528</v>
      </c>
      <c r="C845" s="780">
        <v>401000006</v>
      </c>
      <c r="D845" s="600" t="s">
        <v>2844</v>
      </c>
      <c r="E845" s="781" t="s">
        <v>2795</v>
      </c>
      <c r="F845" s="781" t="s">
        <v>1601</v>
      </c>
      <c r="G845" s="785">
        <v>39814</v>
      </c>
      <c r="H845" s="728" t="s">
        <v>1547</v>
      </c>
      <c r="I845" s="760" t="s">
        <v>2845</v>
      </c>
      <c r="J845" s="801" t="s">
        <v>403</v>
      </c>
      <c r="K845" s="728" t="s">
        <v>1545</v>
      </c>
      <c r="L845" s="728" t="s">
        <v>1602</v>
      </c>
      <c r="M845" s="761" t="s">
        <v>3173</v>
      </c>
      <c r="N845" s="783" t="s">
        <v>252</v>
      </c>
      <c r="O845" s="784" t="s">
        <v>46</v>
      </c>
      <c r="P845" s="759" t="s">
        <v>2847</v>
      </c>
      <c r="Q845" s="760" t="s">
        <v>1312</v>
      </c>
      <c r="R845" s="728">
        <v>412</v>
      </c>
      <c r="S845" s="788">
        <v>5700531</v>
      </c>
      <c r="T845" s="788">
        <v>5060000</v>
      </c>
      <c r="U845" s="789">
        <v>0</v>
      </c>
      <c r="V845" s="786">
        <v>0</v>
      </c>
      <c r="W845" s="786">
        <v>0</v>
      </c>
      <c r="X845" s="786">
        <v>0</v>
      </c>
      <c r="AA845" s="789">
        <v>3206441.29</v>
      </c>
      <c r="AG845" s="177" t="str">
        <f t="shared" si="24"/>
        <v>62005018320020200412</v>
      </c>
      <c r="AH845" s="517">
        <f t="shared" si="25"/>
        <v>0</v>
      </c>
    </row>
    <row r="846" spans="1:34" ht="118.8">
      <c r="A846" s="721">
        <v>620</v>
      </c>
      <c r="B846" s="720" t="s">
        <v>1528</v>
      </c>
      <c r="C846" s="780">
        <v>401000006</v>
      </c>
      <c r="D846" s="600" t="s">
        <v>2844</v>
      </c>
      <c r="E846" s="781" t="s">
        <v>2795</v>
      </c>
      <c r="F846" s="781" t="s">
        <v>1601</v>
      </c>
      <c r="G846" s="785">
        <v>39814</v>
      </c>
      <c r="H846" s="728" t="s">
        <v>1547</v>
      </c>
      <c r="I846" s="760" t="s">
        <v>2845</v>
      </c>
      <c r="J846" s="801" t="s">
        <v>403</v>
      </c>
      <c r="K846" s="728" t="s">
        <v>1604</v>
      </c>
      <c r="L846" s="728" t="s">
        <v>1602</v>
      </c>
      <c r="M846" s="761" t="s">
        <v>3173</v>
      </c>
      <c r="N846" s="783" t="s">
        <v>252</v>
      </c>
      <c r="O846" s="784" t="s">
        <v>46</v>
      </c>
      <c r="P846" s="759" t="s">
        <v>2848</v>
      </c>
      <c r="Q846" s="728" t="s">
        <v>1606</v>
      </c>
      <c r="R846" s="728">
        <v>853</v>
      </c>
      <c r="S846" s="788">
        <v>839021.26</v>
      </c>
      <c r="T846" s="786">
        <v>0</v>
      </c>
      <c r="U846" s="786">
        <v>0</v>
      </c>
      <c r="V846" s="786">
        <v>0</v>
      </c>
      <c r="W846" s="786">
        <v>0</v>
      </c>
      <c r="X846" s="786">
        <v>0</v>
      </c>
      <c r="AA846" s="786">
        <v>0</v>
      </c>
      <c r="AG846" s="177" t="str">
        <f t="shared" si="24"/>
        <v>62005018320021310853</v>
      </c>
      <c r="AH846" s="517">
        <f t="shared" si="25"/>
        <v>0</v>
      </c>
    </row>
    <row r="847" spans="1:34" ht="118.8">
      <c r="A847" s="721">
        <v>620</v>
      </c>
      <c r="B847" s="720" t="s">
        <v>1528</v>
      </c>
      <c r="C847" s="780">
        <v>401000006</v>
      </c>
      <c r="D847" s="600" t="s">
        <v>2844</v>
      </c>
      <c r="E847" s="781" t="s">
        <v>2795</v>
      </c>
      <c r="F847" s="781" t="s">
        <v>1601</v>
      </c>
      <c r="G847" s="785">
        <v>39814</v>
      </c>
      <c r="H847" s="728" t="s">
        <v>1547</v>
      </c>
      <c r="I847" s="760" t="s">
        <v>2845</v>
      </c>
      <c r="J847" s="801" t="s">
        <v>403</v>
      </c>
      <c r="K847" s="728" t="s">
        <v>2832</v>
      </c>
      <c r="L847" s="728" t="s">
        <v>1602</v>
      </c>
      <c r="M847" s="761" t="s">
        <v>3173</v>
      </c>
      <c r="N847" s="783" t="s">
        <v>252</v>
      </c>
      <c r="O847" s="784" t="s">
        <v>46</v>
      </c>
      <c r="P847" s="759" t="s">
        <v>2849</v>
      </c>
      <c r="Q847" s="728" t="s">
        <v>1608</v>
      </c>
      <c r="R847" s="728">
        <v>853</v>
      </c>
      <c r="S847" s="788">
        <v>736298.02</v>
      </c>
      <c r="T847" s="786">
        <v>0</v>
      </c>
      <c r="U847" s="786">
        <v>0</v>
      </c>
      <c r="V847" s="786">
        <v>0</v>
      </c>
      <c r="W847" s="786">
        <v>0</v>
      </c>
      <c r="X847" s="786">
        <v>0</v>
      </c>
      <c r="AA847" s="786">
        <v>0</v>
      </c>
      <c r="AG847" s="177" t="str">
        <f t="shared" si="24"/>
        <v>62005018320021320853</v>
      </c>
      <c r="AH847" s="517">
        <f t="shared" si="25"/>
        <v>0</v>
      </c>
    </row>
    <row r="848" spans="1:34" ht="211.2">
      <c r="A848" s="721">
        <v>620</v>
      </c>
      <c r="B848" s="720" t="s">
        <v>1528</v>
      </c>
      <c r="C848" s="780">
        <v>401000006</v>
      </c>
      <c r="D848" s="600" t="s">
        <v>2844</v>
      </c>
      <c r="E848" s="781" t="s">
        <v>2795</v>
      </c>
      <c r="F848" s="781" t="s">
        <v>1601</v>
      </c>
      <c r="G848" s="785">
        <v>39814</v>
      </c>
      <c r="H848" s="728" t="s">
        <v>1547</v>
      </c>
      <c r="I848" s="760" t="s">
        <v>2845</v>
      </c>
      <c r="J848" s="801" t="s">
        <v>403</v>
      </c>
      <c r="K848" s="728" t="s">
        <v>1604</v>
      </c>
      <c r="L848" s="728" t="s">
        <v>1602</v>
      </c>
      <c r="M848" s="761" t="s">
        <v>3173</v>
      </c>
      <c r="N848" s="783" t="s">
        <v>252</v>
      </c>
      <c r="O848" s="784" t="s">
        <v>46</v>
      </c>
      <c r="P848" s="759" t="s">
        <v>2848</v>
      </c>
      <c r="Q848" s="728" t="s">
        <v>2850</v>
      </c>
      <c r="R848" s="728">
        <v>244</v>
      </c>
      <c r="S848" s="788">
        <v>0</v>
      </c>
      <c r="T848" s="786">
        <v>0</v>
      </c>
      <c r="U848" s="1147">
        <v>839021.26</v>
      </c>
      <c r="V848" s="786">
        <v>0</v>
      </c>
      <c r="W848" s="786">
        <v>0</v>
      </c>
      <c r="X848" s="786">
        <v>0</v>
      </c>
      <c r="AA848" s="786">
        <v>839021.26</v>
      </c>
      <c r="AG848" s="177" t="str">
        <f t="shared" si="24"/>
        <v>62005018320021310244</v>
      </c>
      <c r="AH848" s="517">
        <f t="shared" si="25"/>
        <v>839021.26</v>
      </c>
    </row>
    <row r="849" spans="1:34" ht="211.2">
      <c r="A849" s="721">
        <v>620</v>
      </c>
      <c r="B849" s="720" t="s">
        <v>1528</v>
      </c>
      <c r="C849" s="780">
        <v>401000006</v>
      </c>
      <c r="D849" s="600" t="s">
        <v>2844</v>
      </c>
      <c r="E849" s="781" t="s">
        <v>2795</v>
      </c>
      <c r="F849" s="781" t="s">
        <v>1601</v>
      </c>
      <c r="G849" s="785">
        <v>39814</v>
      </c>
      <c r="H849" s="728" t="s">
        <v>1547</v>
      </c>
      <c r="I849" s="760" t="s">
        <v>2845</v>
      </c>
      <c r="J849" s="801" t="s">
        <v>403</v>
      </c>
      <c r="K849" s="728" t="s">
        <v>1604</v>
      </c>
      <c r="L849" s="728" t="s">
        <v>1602</v>
      </c>
      <c r="M849" s="761" t="s">
        <v>3173</v>
      </c>
      <c r="N849" s="783" t="s">
        <v>252</v>
      </c>
      <c r="O849" s="784" t="s">
        <v>46</v>
      </c>
      <c r="P849" s="759" t="s">
        <v>2849</v>
      </c>
      <c r="Q849" s="728" t="s">
        <v>2850</v>
      </c>
      <c r="R849" s="728">
        <v>244</v>
      </c>
      <c r="S849" s="788">
        <v>0</v>
      </c>
      <c r="T849" s="786">
        <v>0</v>
      </c>
      <c r="U849" s="1147">
        <v>736298.02</v>
      </c>
      <c r="V849" s="786">
        <v>0</v>
      </c>
      <c r="W849" s="786">
        <v>0</v>
      </c>
      <c r="X849" s="786">
        <v>0</v>
      </c>
      <c r="AA849" s="786">
        <v>736298.02</v>
      </c>
      <c r="AG849" s="177" t="str">
        <f t="shared" si="24"/>
        <v>62005018320021320244</v>
      </c>
      <c r="AH849" s="517">
        <f t="shared" si="25"/>
        <v>736298.02</v>
      </c>
    </row>
    <row r="850" spans="1:34" ht="118.8">
      <c r="A850" s="721">
        <v>620</v>
      </c>
      <c r="B850" s="720" t="s">
        <v>1528</v>
      </c>
      <c r="C850" s="780">
        <v>401000006</v>
      </c>
      <c r="D850" s="600" t="s">
        <v>2844</v>
      </c>
      <c r="E850" s="781" t="s">
        <v>2795</v>
      </c>
      <c r="F850" s="781" t="s">
        <v>1601</v>
      </c>
      <c r="G850" s="785">
        <v>39814</v>
      </c>
      <c r="H850" s="728" t="s">
        <v>1547</v>
      </c>
      <c r="I850" s="760" t="s">
        <v>2845</v>
      </c>
      <c r="J850" s="801" t="s">
        <v>403</v>
      </c>
      <c r="K850" s="728" t="s">
        <v>1545</v>
      </c>
      <c r="L850" s="728" t="s">
        <v>1629</v>
      </c>
      <c r="M850" s="761" t="s">
        <v>3173</v>
      </c>
      <c r="N850" s="783" t="s">
        <v>252</v>
      </c>
      <c r="O850" s="784" t="s">
        <v>46</v>
      </c>
      <c r="P850" s="793" t="s">
        <v>2851</v>
      </c>
      <c r="Q850" s="728" t="s">
        <v>1612</v>
      </c>
      <c r="R850" s="728">
        <v>412</v>
      </c>
      <c r="S850" s="788">
        <v>1531020</v>
      </c>
      <c r="T850" s="788">
        <v>1531020</v>
      </c>
      <c r="U850" s="786">
        <v>0</v>
      </c>
      <c r="V850" s="786">
        <v>0</v>
      </c>
      <c r="W850" s="786">
        <v>0</v>
      </c>
      <c r="X850" s="786">
        <v>0</v>
      </c>
      <c r="AA850" s="786">
        <v>0</v>
      </c>
      <c r="AG850" s="177" t="str">
        <f t="shared" si="24"/>
        <v>62005010620176580412</v>
      </c>
      <c r="AH850" s="517">
        <f t="shared" si="25"/>
        <v>0</v>
      </c>
    </row>
    <row r="851" spans="1:34" ht="118.8">
      <c r="A851" s="721">
        <v>620</v>
      </c>
      <c r="B851" s="720" t="s">
        <v>1528</v>
      </c>
      <c r="C851" s="780">
        <v>401000006</v>
      </c>
      <c r="D851" s="600" t="s">
        <v>2844</v>
      </c>
      <c r="E851" s="781" t="s">
        <v>2795</v>
      </c>
      <c r="F851" s="781" t="s">
        <v>1601</v>
      </c>
      <c r="G851" s="785">
        <v>39814</v>
      </c>
      <c r="H851" s="728" t="s">
        <v>1547</v>
      </c>
      <c r="I851" s="760" t="s">
        <v>2845</v>
      </c>
      <c r="J851" s="801" t="s">
        <v>403</v>
      </c>
      <c r="K851" s="728" t="s">
        <v>1545</v>
      </c>
      <c r="L851" s="728" t="s">
        <v>1629</v>
      </c>
      <c r="M851" s="761" t="s">
        <v>3173</v>
      </c>
      <c r="N851" s="783" t="s">
        <v>252</v>
      </c>
      <c r="O851" s="784" t="s">
        <v>46</v>
      </c>
      <c r="P851" s="793" t="s">
        <v>2852</v>
      </c>
      <c r="Q851" s="728" t="s">
        <v>1615</v>
      </c>
      <c r="R851" s="728">
        <v>412</v>
      </c>
      <c r="S851" s="788">
        <v>3786729.15</v>
      </c>
      <c r="T851" s="788">
        <v>3786729.15</v>
      </c>
      <c r="U851" s="786">
        <v>0</v>
      </c>
      <c r="V851" s="786">
        <v>0</v>
      </c>
      <c r="W851" s="786">
        <v>0</v>
      </c>
      <c r="X851" s="786">
        <v>0</v>
      </c>
      <c r="AA851" s="786">
        <v>0</v>
      </c>
      <c r="AG851" s="177" t="str">
        <f t="shared" si="24"/>
        <v>62005010620109502412</v>
      </c>
      <c r="AH851" s="517">
        <f t="shared" si="25"/>
        <v>0</v>
      </c>
    </row>
    <row r="852" spans="1:34" ht="118.8">
      <c r="A852" s="721">
        <v>620</v>
      </c>
      <c r="B852" s="720" t="s">
        <v>1528</v>
      </c>
      <c r="C852" s="780">
        <v>401000006</v>
      </c>
      <c r="D852" s="600" t="s">
        <v>2844</v>
      </c>
      <c r="E852" s="781" t="s">
        <v>2795</v>
      </c>
      <c r="F852" s="781" t="s">
        <v>1601</v>
      </c>
      <c r="G852" s="785">
        <v>39814</v>
      </c>
      <c r="H852" s="728" t="s">
        <v>1547</v>
      </c>
      <c r="I852" s="760" t="s">
        <v>2845</v>
      </c>
      <c r="J852" s="801" t="s">
        <v>403</v>
      </c>
      <c r="K852" s="728" t="s">
        <v>1545</v>
      </c>
      <c r="L852" s="728" t="s">
        <v>1629</v>
      </c>
      <c r="M852" s="761" t="s">
        <v>3173</v>
      </c>
      <c r="N852" s="783" t="s">
        <v>252</v>
      </c>
      <c r="O852" s="784" t="s">
        <v>46</v>
      </c>
      <c r="P852" s="793" t="s">
        <v>2853</v>
      </c>
      <c r="Q852" s="728" t="s">
        <v>1620</v>
      </c>
      <c r="R852" s="728">
        <v>412</v>
      </c>
      <c r="S852" s="788">
        <v>2957000.85</v>
      </c>
      <c r="T852" s="788">
        <v>2957000.85</v>
      </c>
      <c r="U852" s="792">
        <v>0</v>
      </c>
      <c r="V852" s="792">
        <v>0</v>
      </c>
      <c r="W852" s="792">
        <v>0</v>
      </c>
      <c r="X852" s="792">
        <v>0</v>
      </c>
      <c r="AA852" s="792">
        <v>0</v>
      </c>
      <c r="AG852" s="177" t="str">
        <f t="shared" si="24"/>
        <v>62005010620109602412</v>
      </c>
      <c r="AH852" s="517">
        <f t="shared" si="25"/>
        <v>0</v>
      </c>
    </row>
    <row r="853" spans="1:34" ht="118.8">
      <c r="A853" s="721">
        <v>620</v>
      </c>
      <c r="B853" s="720" t="s">
        <v>1528</v>
      </c>
      <c r="C853" s="780">
        <v>401000006</v>
      </c>
      <c r="D853" s="600" t="s">
        <v>2844</v>
      </c>
      <c r="E853" s="781" t="s">
        <v>2795</v>
      </c>
      <c r="F853" s="781" t="s">
        <v>1601</v>
      </c>
      <c r="G853" s="785">
        <v>39814</v>
      </c>
      <c r="H853" s="728" t="s">
        <v>1547</v>
      </c>
      <c r="I853" s="760" t="s">
        <v>2845</v>
      </c>
      <c r="J853" s="801" t="s">
        <v>403</v>
      </c>
      <c r="K853" s="728" t="s">
        <v>1545</v>
      </c>
      <c r="L853" s="728" t="s">
        <v>1602</v>
      </c>
      <c r="M853" s="761" t="s">
        <v>3173</v>
      </c>
      <c r="N853" s="783" t="s">
        <v>252</v>
      </c>
      <c r="O853" s="784">
        <v>5</v>
      </c>
      <c r="P853" s="793" t="s">
        <v>2853</v>
      </c>
      <c r="Q853" s="728" t="s">
        <v>1620</v>
      </c>
      <c r="R853" s="728">
        <v>244</v>
      </c>
      <c r="S853" s="788">
        <v>1200000</v>
      </c>
      <c r="T853" s="788">
        <v>1200000</v>
      </c>
      <c r="U853" s="938">
        <v>0</v>
      </c>
      <c r="V853" s="938">
        <v>0</v>
      </c>
      <c r="W853" s="938">
        <v>0</v>
      </c>
      <c r="X853" s="938">
        <v>0</v>
      </c>
      <c r="AA853" s="938">
        <v>0</v>
      </c>
      <c r="AG853" s="177" t="str">
        <f t="shared" si="24"/>
        <v>6200550620109602244</v>
      </c>
      <c r="AH853" s="517">
        <f t="shared" si="25"/>
        <v>0</v>
      </c>
    </row>
    <row r="854" spans="1:34" ht="184.8">
      <c r="A854" s="721">
        <v>620</v>
      </c>
      <c r="B854" s="720" t="s">
        <v>1528</v>
      </c>
      <c r="C854" s="780">
        <v>401000006</v>
      </c>
      <c r="D854" s="600" t="s">
        <v>2844</v>
      </c>
      <c r="E854" s="781" t="s">
        <v>2795</v>
      </c>
      <c r="F854" s="781" t="s">
        <v>1601</v>
      </c>
      <c r="G854" s="785">
        <v>39814</v>
      </c>
      <c r="H854" s="728" t="s">
        <v>2854</v>
      </c>
      <c r="I854" s="728" t="s">
        <v>1626</v>
      </c>
      <c r="J854" s="699" t="s">
        <v>3217</v>
      </c>
      <c r="K854" s="728" t="s">
        <v>1545</v>
      </c>
      <c r="L854" s="728" t="s">
        <v>1629</v>
      </c>
      <c r="M854" s="761" t="s">
        <v>3173</v>
      </c>
      <c r="N854" s="783" t="s">
        <v>505</v>
      </c>
      <c r="O854" s="784" t="s">
        <v>50</v>
      </c>
      <c r="P854" s="793" t="s">
        <v>2855</v>
      </c>
      <c r="Q854" s="728" t="s">
        <v>1631</v>
      </c>
      <c r="R854" s="728">
        <v>322</v>
      </c>
      <c r="S854" s="788">
        <v>2143189.84</v>
      </c>
      <c r="T854" s="788">
        <v>2143189.84</v>
      </c>
      <c r="U854" s="786">
        <v>0</v>
      </c>
      <c r="V854" s="786">
        <v>0</v>
      </c>
      <c r="W854" s="786">
        <v>0</v>
      </c>
      <c r="X854" s="786">
        <v>0</v>
      </c>
      <c r="AA854" s="786">
        <v>0</v>
      </c>
      <c r="AG854" s="177" t="str">
        <f t="shared" si="24"/>
        <v>620100306101R0200322</v>
      </c>
      <c r="AH854" s="517">
        <f t="shared" si="25"/>
        <v>0</v>
      </c>
    </row>
    <row r="855" spans="1:34" ht="118.8">
      <c r="A855" s="721">
        <v>620</v>
      </c>
      <c r="B855" s="720" t="s">
        <v>1528</v>
      </c>
      <c r="C855" s="780">
        <v>401000006</v>
      </c>
      <c r="D855" s="600" t="s">
        <v>2844</v>
      </c>
      <c r="E855" s="781" t="s">
        <v>2795</v>
      </c>
      <c r="F855" s="781" t="s">
        <v>1601</v>
      </c>
      <c r="G855" s="785">
        <v>39814</v>
      </c>
      <c r="H855" s="728" t="s">
        <v>1547</v>
      </c>
      <c r="I855" s="760" t="s">
        <v>2845</v>
      </c>
      <c r="J855" s="801" t="s">
        <v>403</v>
      </c>
      <c r="K855" s="728" t="s">
        <v>1545</v>
      </c>
      <c r="L855" s="728" t="s">
        <v>1602</v>
      </c>
      <c r="M855" s="761" t="s">
        <v>3173</v>
      </c>
      <c r="N855" s="783" t="s">
        <v>505</v>
      </c>
      <c r="O855" s="784" t="s">
        <v>50</v>
      </c>
      <c r="P855" s="793" t="s">
        <v>2856</v>
      </c>
      <c r="Q855" s="728" t="s">
        <v>1635</v>
      </c>
      <c r="R855" s="728">
        <v>322</v>
      </c>
      <c r="S855" s="788">
        <v>3313720.2</v>
      </c>
      <c r="T855" s="788">
        <v>3313720.2</v>
      </c>
      <c r="U855" s="786">
        <v>0</v>
      </c>
      <c r="V855" s="786">
        <v>0</v>
      </c>
      <c r="W855" s="786">
        <v>0</v>
      </c>
      <c r="X855" s="786">
        <v>0</v>
      </c>
      <c r="AA855" s="786">
        <v>0</v>
      </c>
      <c r="AG855" s="177" t="str">
        <f t="shared" si="24"/>
        <v>62010030610190030322</v>
      </c>
      <c r="AH855" s="517">
        <f t="shared" si="25"/>
        <v>0</v>
      </c>
    </row>
    <row r="856" spans="1:34" ht="171.6">
      <c r="A856" s="721">
        <v>620</v>
      </c>
      <c r="B856" s="720" t="s">
        <v>1528</v>
      </c>
      <c r="C856" s="780">
        <v>401000006</v>
      </c>
      <c r="D856" s="600" t="s">
        <v>2844</v>
      </c>
      <c r="E856" s="781" t="s">
        <v>2795</v>
      </c>
      <c r="F856" s="781" t="s">
        <v>1601</v>
      </c>
      <c r="G856" s="785">
        <v>39814</v>
      </c>
      <c r="H856" s="728" t="s">
        <v>3218</v>
      </c>
      <c r="I856" s="728" t="s">
        <v>1626</v>
      </c>
      <c r="J856" s="699" t="s">
        <v>3219</v>
      </c>
      <c r="K856" s="728" t="s">
        <v>1545</v>
      </c>
      <c r="L856" s="728" t="s">
        <v>1629</v>
      </c>
      <c r="M856" s="761" t="s">
        <v>3173</v>
      </c>
      <c r="N856" s="783" t="s">
        <v>505</v>
      </c>
      <c r="O856" s="784" t="s">
        <v>50</v>
      </c>
      <c r="P856" s="793" t="s">
        <v>2857</v>
      </c>
      <c r="Q856" s="728" t="s">
        <v>1640</v>
      </c>
      <c r="R856" s="728">
        <v>322</v>
      </c>
      <c r="S856" s="788">
        <v>3626593.2</v>
      </c>
      <c r="T856" s="788">
        <v>3626593.2</v>
      </c>
      <c r="U856" s="786">
        <v>0</v>
      </c>
      <c r="V856" s="786">
        <v>0</v>
      </c>
      <c r="W856" s="786">
        <v>0</v>
      </c>
      <c r="X856" s="786">
        <v>0</v>
      </c>
      <c r="AA856" s="786">
        <v>0</v>
      </c>
      <c r="AG856" s="177" t="str">
        <f t="shared" si="24"/>
        <v>62010030610150200322</v>
      </c>
      <c r="AH856" s="517">
        <f t="shared" si="25"/>
        <v>0</v>
      </c>
    </row>
    <row r="857" spans="1:34" ht="118.8">
      <c r="A857" s="721">
        <v>620</v>
      </c>
      <c r="B857" s="720" t="s">
        <v>1528</v>
      </c>
      <c r="C857" s="780">
        <v>401000006</v>
      </c>
      <c r="D857" s="600" t="s">
        <v>2844</v>
      </c>
      <c r="E857" s="781" t="s">
        <v>2795</v>
      </c>
      <c r="F857" s="781" t="s">
        <v>1601</v>
      </c>
      <c r="G857" s="785">
        <v>39814</v>
      </c>
      <c r="H857" s="728" t="s">
        <v>1547</v>
      </c>
      <c r="I857" s="760" t="s">
        <v>2845</v>
      </c>
      <c r="J857" s="801" t="s">
        <v>403</v>
      </c>
      <c r="K857" s="728" t="s">
        <v>1545</v>
      </c>
      <c r="L857" s="728" t="s">
        <v>1629</v>
      </c>
      <c r="M857" s="761" t="s">
        <v>3173</v>
      </c>
      <c r="N857" s="783" t="s">
        <v>505</v>
      </c>
      <c r="O857" s="784" t="s">
        <v>50</v>
      </c>
      <c r="P857" s="728" t="s">
        <v>2858</v>
      </c>
      <c r="Q857" s="728" t="s">
        <v>1643</v>
      </c>
      <c r="R857" s="728">
        <v>322</v>
      </c>
      <c r="S857" s="788">
        <v>2888647.16</v>
      </c>
      <c r="T857" s="788">
        <v>2888647.16</v>
      </c>
      <c r="U857" s="786">
        <v>0</v>
      </c>
      <c r="V857" s="786">
        <v>0</v>
      </c>
      <c r="W857" s="786">
        <v>0</v>
      </c>
      <c r="X857" s="786">
        <v>0</v>
      </c>
      <c r="AA857" s="786">
        <v>0</v>
      </c>
      <c r="AG857" s="177" t="str">
        <f t="shared" si="24"/>
        <v>62010030610170200322</v>
      </c>
      <c r="AH857" s="517">
        <f t="shared" si="25"/>
        <v>0</v>
      </c>
    </row>
    <row r="858" spans="1:34" ht="118.8">
      <c r="A858" s="721">
        <v>620</v>
      </c>
      <c r="B858" s="720" t="s">
        <v>1528</v>
      </c>
      <c r="C858" s="780">
        <v>401000006</v>
      </c>
      <c r="D858" s="600" t="s">
        <v>2844</v>
      </c>
      <c r="E858" s="781" t="s">
        <v>2795</v>
      </c>
      <c r="F858" s="781" t="s">
        <v>1601</v>
      </c>
      <c r="G858" s="785">
        <v>39814</v>
      </c>
      <c r="H858" s="728" t="s">
        <v>1547</v>
      </c>
      <c r="I858" s="760" t="s">
        <v>2845</v>
      </c>
      <c r="J858" s="801" t="s">
        <v>403</v>
      </c>
      <c r="K858" s="728" t="s">
        <v>1644</v>
      </c>
      <c r="L858" s="728" t="s">
        <v>1645</v>
      </c>
      <c r="M858" s="761" t="s">
        <v>3173</v>
      </c>
      <c r="N858" s="783" t="s">
        <v>505</v>
      </c>
      <c r="O858" s="784" t="s">
        <v>50</v>
      </c>
      <c r="P858" s="728" t="s">
        <v>2859</v>
      </c>
      <c r="Q858" s="728" t="s">
        <v>1635</v>
      </c>
      <c r="R858" s="728">
        <v>322</v>
      </c>
      <c r="S858" s="788">
        <v>2458566.6</v>
      </c>
      <c r="T858" s="788">
        <v>2458566.6</v>
      </c>
      <c r="U858" s="789">
        <v>0</v>
      </c>
      <c r="V858" s="789">
        <v>0</v>
      </c>
      <c r="W858" s="789">
        <v>0</v>
      </c>
      <c r="X858" s="789">
        <v>0</v>
      </c>
      <c r="AA858" s="789">
        <v>0</v>
      </c>
      <c r="AG858" s="177" t="str">
        <f t="shared" si="24"/>
        <v>620100306101L0200322</v>
      </c>
      <c r="AH858" s="517">
        <f t="shared" si="25"/>
        <v>0</v>
      </c>
    </row>
    <row r="859" spans="1:34" ht="118.8">
      <c r="A859" s="721">
        <v>620</v>
      </c>
      <c r="B859" s="720" t="s">
        <v>1528</v>
      </c>
      <c r="C859" s="780">
        <v>401000006</v>
      </c>
      <c r="D859" s="600" t="s">
        <v>2844</v>
      </c>
      <c r="E859" s="781" t="s">
        <v>2795</v>
      </c>
      <c r="F859" s="781" t="s">
        <v>1601</v>
      </c>
      <c r="G859" s="785">
        <v>39814</v>
      </c>
      <c r="H859" s="728" t="s">
        <v>1547</v>
      </c>
      <c r="I859" s="760" t="s">
        <v>2845</v>
      </c>
      <c r="J859" s="801" t="s">
        <v>403</v>
      </c>
      <c r="K859" s="728" t="s">
        <v>1644</v>
      </c>
      <c r="L859" s="728" t="s">
        <v>2860</v>
      </c>
      <c r="M859" s="761" t="s">
        <v>3173</v>
      </c>
      <c r="N859" s="783" t="s">
        <v>505</v>
      </c>
      <c r="O859" s="784" t="s">
        <v>50</v>
      </c>
      <c r="P859" s="728" t="s">
        <v>2861</v>
      </c>
      <c r="Q859" s="728" t="s">
        <v>2862</v>
      </c>
      <c r="R859" s="728">
        <v>322</v>
      </c>
      <c r="S859" s="788">
        <v>0</v>
      </c>
      <c r="T859" s="788">
        <v>0</v>
      </c>
      <c r="U859" s="789">
        <v>0</v>
      </c>
      <c r="V859" s="788">
        <v>0</v>
      </c>
      <c r="W859" s="788">
        <v>0</v>
      </c>
      <c r="X859" s="788">
        <v>0</v>
      </c>
      <c r="AA859" s="789">
        <v>0</v>
      </c>
      <c r="AG859" s="177" t="str">
        <f t="shared" si="24"/>
        <v>620100306Б01L0200322</v>
      </c>
      <c r="AH859" s="517">
        <f t="shared" si="25"/>
        <v>0</v>
      </c>
    </row>
    <row r="860" spans="1:34" ht="118.8">
      <c r="A860" s="721">
        <v>620</v>
      </c>
      <c r="B860" s="720" t="s">
        <v>1528</v>
      </c>
      <c r="C860" s="780">
        <v>401000006</v>
      </c>
      <c r="D860" s="600" t="s">
        <v>2844</v>
      </c>
      <c r="E860" s="781" t="s">
        <v>2795</v>
      </c>
      <c r="F860" s="781" t="s">
        <v>1601</v>
      </c>
      <c r="G860" s="785">
        <v>39814</v>
      </c>
      <c r="H860" s="728" t="s">
        <v>1547</v>
      </c>
      <c r="I860" s="760" t="s">
        <v>2845</v>
      </c>
      <c r="J860" s="801" t="s">
        <v>403</v>
      </c>
      <c r="K860" s="728" t="s">
        <v>1647</v>
      </c>
      <c r="L860" s="728" t="s">
        <v>1602</v>
      </c>
      <c r="M860" s="761" t="s">
        <v>3173</v>
      </c>
      <c r="N860" s="783" t="s">
        <v>252</v>
      </c>
      <c r="O860" s="784" t="s">
        <v>252</v>
      </c>
      <c r="P860" s="793" t="s">
        <v>1648</v>
      </c>
      <c r="Q860" s="728" t="s">
        <v>1649</v>
      </c>
      <c r="R860" s="728">
        <v>244</v>
      </c>
      <c r="S860" s="788">
        <v>5686208.29</v>
      </c>
      <c r="T860" s="788">
        <v>5667193.4500000002</v>
      </c>
      <c r="U860" s="789">
        <v>19014.84</v>
      </c>
      <c r="V860" s="788">
        <v>0</v>
      </c>
      <c r="W860" s="788">
        <v>0</v>
      </c>
      <c r="X860" s="788">
        <v>0</v>
      </c>
      <c r="AA860" s="789">
        <v>19014.84</v>
      </c>
      <c r="AG860" s="177" t="str">
        <f t="shared" si="24"/>
        <v>62005058320020950244</v>
      </c>
      <c r="AH860" s="517">
        <f t="shared" si="25"/>
        <v>19014.84</v>
      </c>
    </row>
    <row r="861" spans="1:34" ht="118.8">
      <c r="A861" s="721">
        <v>620</v>
      </c>
      <c r="B861" s="720" t="s">
        <v>1528</v>
      </c>
      <c r="C861" s="780">
        <v>401000006</v>
      </c>
      <c r="D861" s="600" t="s">
        <v>2844</v>
      </c>
      <c r="E861" s="781" t="s">
        <v>2795</v>
      </c>
      <c r="F861" s="781" t="s">
        <v>1601</v>
      </c>
      <c r="G861" s="785">
        <v>39814</v>
      </c>
      <c r="H861" s="728" t="s">
        <v>1547</v>
      </c>
      <c r="I861" s="760" t="s">
        <v>2845</v>
      </c>
      <c r="J861" s="801" t="s">
        <v>403</v>
      </c>
      <c r="K861" s="728" t="s">
        <v>1650</v>
      </c>
      <c r="L861" s="728" t="s">
        <v>1602</v>
      </c>
      <c r="M861" s="761" t="s">
        <v>3173</v>
      </c>
      <c r="N861" s="783" t="s">
        <v>252</v>
      </c>
      <c r="O861" s="784" t="s">
        <v>252</v>
      </c>
      <c r="P861" s="793" t="s">
        <v>1651</v>
      </c>
      <c r="Q861" s="760" t="s">
        <v>1652</v>
      </c>
      <c r="R861" s="728">
        <v>244</v>
      </c>
      <c r="S861" s="788">
        <v>1051533.3999999999</v>
      </c>
      <c r="T861" s="788">
        <v>1051533.3999999999</v>
      </c>
      <c r="U861" s="786">
        <v>0</v>
      </c>
      <c r="V861" s="786">
        <v>0</v>
      </c>
      <c r="W861" s="786">
        <v>0</v>
      </c>
      <c r="X861" s="786">
        <v>0</v>
      </c>
      <c r="AA861" s="786">
        <v>0</v>
      </c>
      <c r="AG861" s="177" t="str">
        <f t="shared" si="24"/>
        <v>62005058320020930244</v>
      </c>
      <c r="AH861" s="517">
        <f t="shared" si="25"/>
        <v>0</v>
      </c>
    </row>
    <row r="862" spans="1:34" ht="118.8">
      <c r="A862" s="721">
        <v>620</v>
      </c>
      <c r="B862" s="720" t="s">
        <v>1528</v>
      </c>
      <c r="C862" s="780">
        <v>401000006</v>
      </c>
      <c r="D862" s="600" t="s">
        <v>2844</v>
      </c>
      <c r="E862" s="781" t="s">
        <v>2795</v>
      </c>
      <c r="F862" s="781" t="s">
        <v>1601</v>
      </c>
      <c r="G862" s="785">
        <v>39814</v>
      </c>
      <c r="H862" s="728" t="s">
        <v>1547</v>
      </c>
      <c r="I862" s="760" t="s">
        <v>2845</v>
      </c>
      <c r="J862" s="801" t="s">
        <v>403</v>
      </c>
      <c r="K862" s="939" t="s">
        <v>3220</v>
      </c>
      <c r="L862" s="728" t="s">
        <v>3221</v>
      </c>
      <c r="M862" s="761" t="s">
        <v>3222</v>
      </c>
      <c r="N862" s="783" t="s">
        <v>252</v>
      </c>
      <c r="O862" s="784" t="s">
        <v>46</v>
      </c>
      <c r="P862" s="940" t="s">
        <v>2863</v>
      </c>
      <c r="Q862" s="728" t="s">
        <v>1655</v>
      </c>
      <c r="R862" s="728">
        <v>810</v>
      </c>
      <c r="S862" s="788">
        <v>8117573.9000000004</v>
      </c>
      <c r="T862" s="788">
        <v>8117573.4000000004</v>
      </c>
      <c r="U862" s="786">
        <v>0</v>
      </c>
      <c r="V862" s="786">
        <v>0</v>
      </c>
      <c r="W862" s="786">
        <v>0</v>
      </c>
      <c r="X862" s="786">
        <v>0</v>
      </c>
      <c r="AA862" s="786">
        <v>0</v>
      </c>
      <c r="AG862" s="177" t="str">
        <f t="shared" si="24"/>
        <v>62005010410160140810</v>
      </c>
      <c r="AH862" s="517">
        <f t="shared" si="25"/>
        <v>0</v>
      </c>
    </row>
    <row r="863" spans="1:34" ht="118.8">
      <c r="A863" s="721">
        <v>620</v>
      </c>
      <c r="B863" s="720" t="s">
        <v>1528</v>
      </c>
      <c r="C863" s="780">
        <v>401000006</v>
      </c>
      <c r="D863" s="600" t="s">
        <v>2844</v>
      </c>
      <c r="E863" s="781" t="s">
        <v>2795</v>
      </c>
      <c r="F863" s="781" t="s">
        <v>1601</v>
      </c>
      <c r="G863" s="785">
        <v>39814</v>
      </c>
      <c r="H863" s="728" t="s">
        <v>1532</v>
      </c>
      <c r="I863" s="760" t="s">
        <v>2845</v>
      </c>
      <c r="J863" s="801" t="s">
        <v>403</v>
      </c>
      <c r="K863" s="939" t="s">
        <v>1721</v>
      </c>
      <c r="L863" s="728" t="s">
        <v>3223</v>
      </c>
      <c r="M863" s="761">
        <v>42110</v>
      </c>
      <c r="N863" s="783" t="s">
        <v>46</v>
      </c>
      <c r="O863" s="784" t="s">
        <v>48</v>
      </c>
      <c r="P863" s="937" t="s">
        <v>322</v>
      </c>
      <c r="Q863" s="728" t="s">
        <v>1297</v>
      </c>
      <c r="R863" s="728">
        <v>244</v>
      </c>
      <c r="S863" s="786">
        <v>0</v>
      </c>
      <c r="T863" s="786">
        <v>0</v>
      </c>
      <c r="U863" s="789">
        <v>57230</v>
      </c>
      <c r="V863" s="790">
        <v>71660</v>
      </c>
      <c r="W863" s="790">
        <v>71660</v>
      </c>
      <c r="X863" s="790">
        <v>71660</v>
      </c>
      <c r="AA863" s="789">
        <v>57230</v>
      </c>
      <c r="AG863" s="177" t="str">
        <f t="shared" si="24"/>
        <v>620011311Б0121120244</v>
      </c>
      <c r="AH863" s="517">
        <f t="shared" si="25"/>
        <v>57230</v>
      </c>
    </row>
    <row r="864" spans="1:34" ht="118.8">
      <c r="A864" s="721">
        <v>620</v>
      </c>
      <c r="B864" s="720" t="s">
        <v>1528</v>
      </c>
      <c r="C864" s="780">
        <v>401000006</v>
      </c>
      <c r="D864" s="600" t="s">
        <v>2844</v>
      </c>
      <c r="E864" s="781" t="s">
        <v>2795</v>
      </c>
      <c r="F864" s="781" t="s">
        <v>1601</v>
      </c>
      <c r="G864" s="785">
        <v>39814</v>
      </c>
      <c r="H864" s="728" t="s">
        <v>1532</v>
      </c>
      <c r="I864" s="760" t="s">
        <v>2845</v>
      </c>
      <c r="J864" s="801" t="s">
        <v>403</v>
      </c>
      <c r="K864" s="939" t="s">
        <v>1658</v>
      </c>
      <c r="L864" s="728" t="s">
        <v>63</v>
      </c>
      <c r="M864" s="761" t="s">
        <v>3222</v>
      </c>
      <c r="N864" s="783" t="s">
        <v>252</v>
      </c>
      <c r="O864" s="784" t="s">
        <v>46</v>
      </c>
      <c r="P864" s="728" t="s">
        <v>2864</v>
      </c>
      <c r="Q864" s="728" t="s">
        <v>1660</v>
      </c>
      <c r="R864" s="728">
        <v>810</v>
      </c>
      <c r="S864" s="788">
        <v>2644240</v>
      </c>
      <c r="T864" s="786">
        <v>0</v>
      </c>
      <c r="U864" s="786">
        <v>0</v>
      </c>
      <c r="V864" s="786">
        <v>0</v>
      </c>
      <c r="W864" s="786">
        <v>0</v>
      </c>
      <c r="X864" s="786">
        <v>0</v>
      </c>
      <c r="AA864" s="786">
        <v>0</v>
      </c>
      <c r="AG864" s="177" t="str">
        <f t="shared" si="24"/>
        <v>62005010410109601810</v>
      </c>
      <c r="AH864" s="517">
        <f t="shared" si="25"/>
        <v>0</v>
      </c>
    </row>
    <row r="865" spans="1:34" ht="118.8">
      <c r="A865" s="134" t="s">
        <v>3479</v>
      </c>
      <c r="B865" s="416" t="s">
        <v>1528</v>
      </c>
      <c r="C865" s="364">
        <v>401000006</v>
      </c>
      <c r="D865" s="56" t="s">
        <v>2844</v>
      </c>
      <c r="E865" s="326" t="s">
        <v>3481</v>
      </c>
      <c r="F865" s="326" t="s">
        <v>3482</v>
      </c>
      <c r="G865" s="387" t="s">
        <v>3483</v>
      </c>
      <c r="H865" s="154" t="s">
        <v>1547</v>
      </c>
      <c r="I865" s="387" t="s">
        <v>2845</v>
      </c>
      <c r="J865" s="1053" t="s">
        <v>403</v>
      </c>
      <c r="K865" s="1121" t="s">
        <v>3224</v>
      </c>
      <c r="L865" s="1122" t="s">
        <v>3225</v>
      </c>
      <c r="M865" s="1106" t="s">
        <v>3177</v>
      </c>
      <c r="N865" s="1107" t="s">
        <v>252</v>
      </c>
      <c r="O865" s="1108" t="s">
        <v>46</v>
      </c>
      <c r="P865" s="154" t="s">
        <v>1311</v>
      </c>
      <c r="Q865" s="154" t="s">
        <v>1312</v>
      </c>
      <c r="R865" s="154">
        <v>244</v>
      </c>
      <c r="S865" s="1109">
        <v>95000</v>
      </c>
      <c r="T865" s="1109">
        <v>95000</v>
      </c>
      <c r="U865" s="1146">
        <v>90000</v>
      </c>
      <c r="V865" s="1110">
        <v>90000</v>
      </c>
      <c r="W865" s="1110">
        <v>90000</v>
      </c>
      <c r="X865" s="1110">
        <v>90000</v>
      </c>
      <c r="AA865" s="1110">
        <v>90000</v>
      </c>
      <c r="AG865" s="177" t="str">
        <f t="shared" si="24"/>
        <v>62005010410120200244</v>
      </c>
      <c r="AH865" s="517">
        <f t="shared" si="25"/>
        <v>90000</v>
      </c>
    </row>
    <row r="866" spans="1:34" ht="118.8">
      <c r="A866" s="721">
        <v>620</v>
      </c>
      <c r="B866" s="720" t="s">
        <v>1528</v>
      </c>
      <c r="C866" s="780">
        <v>401000006</v>
      </c>
      <c r="D866" s="600" t="s">
        <v>2844</v>
      </c>
      <c r="E866" s="781" t="s">
        <v>2795</v>
      </c>
      <c r="F866" s="781" t="s">
        <v>1601</v>
      </c>
      <c r="G866" s="785">
        <v>39814</v>
      </c>
      <c r="H866" s="728" t="s">
        <v>1547</v>
      </c>
      <c r="I866" s="760" t="s">
        <v>2845</v>
      </c>
      <c r="J866" s="801" t="s">
        <v>403</v>
      </c>
      <c r="K866" s="728" t="s">
        <v>1663</v>
      </c>
      <c r="L866" s="728" t="s">
        <v>1602</v>
      </c>
      <c r="M866" s="761" t="s">
        <v>3173</v>
      </c>
      <c r="N866" s="783" t="s">
        <v>252</v>
      </c>
      <c r="O866" s="784" t="s">
        <v>46</v>
      </c>
      <c r="P866" s="793" t="s">
        <v>2865</v>
      </c>
      <c r="Q866" s="728" t="s">
        <v>1624</v>
      </c>
      <c r="R866" s="728">
        <v>412</v>
      </c>
      <c r="S866" s="788">
        <v>2213900</v>
      </c>
      <c r="T866" s="786">
        <v>0</v>
      </c>
      <c r="U866" s="786">
        <v>0</v>
      </c>
      <c r="V866" s="786">
        <v>0</v>
      </c>
      <c r="W866" s="786">
        <v>0</v>
      </c>
      <c r="X866" s="786">
        <v>0</v>
      </c>
      <c r="AA866" s="786">
        <v>0</v>
      </c>
      <c r="AG866" s="177" t="str">
        <f t="shared" si="24"/>
        <v>620050106201S6910412</v>
      </c>
      <c r="AH866" s="517">
        <f t="shared" si="25"/>
        <v>0</v>
      </c>
    </row>
    <row r="867" spans="1:34" ht="171.6">
      <c r="A867" s="721">
        <v>620</v>
      </c>
      <c r="B867" s="720" t="s">
        <v>1528</v>
      </c>
      <c r="C867" s="780">
        <v>401000006</v>
      </c>
      <c r="D867" s="600" t="s">
        <v>2844</v>
      </c>
      <c r="E867" s="781" t="s">
        <v>2795</v>
      </c>
      <c r="F867" s="781" t="s">
        <v>1601</v>
      </c>
      <c r="G867" s="785">
        <v>39814</v>
      </c>
      <c r="H867" s="728" t="s">
        <v>3226</v>
      </c>
      <c r="I867" s="728" t="s">
        <v>1666</v>
      </c>
      <c r="J867" s="699" t="s">
        <v>2866</v>
      </c>
      <c r="K867" s="728" t="s">
        <v>1668</v>
      </c>
      <c r="L867" s="728" t="s">
        <v>1629</v>
      </c>
      <c r="M867" s="761" t="s">
        <v>3173</v>
      </c>
      <c r="N867" s="783" t="s">
        <v>252</v>
      </c>
      <c r="O867" s="784" t="s">
        <v>46</v>
      </c>
      <c r="P867" s="793" t="s">
        <v>2867</v>
      </c>
      <c r="Q867" s="728" t="s">
        <v>1624</v>
      </c>
      <c r="R867" s="728">
        <v>412</v>
      </c>
      <c r="S867" s="786">
        <v>6641700</v>
      </c>
      <c r="T867" s="786">
        <v>0</v>
      </c>
      <c r="U867" s="786">
        <v>0</v>
      </c>
      <c r="V867" s="786">
        <v>0</v>
      </c>
      <c r="W867" s="786">
        <v>0</v>
      </c>
      <c r="X867" s="786">
        <v>0</v>
      </c>
      <c r="AA867" s="786">
        <v>0</v>
      </c>
      <c r="AG867" s="177" t="str">
        <f t="shared" si="24"/>
        <v>62005010620176910412</v>
      </c>
      <c r="AH867" s="517">
        <f t="shared" si="25"/>
        <v>0</v>
      </c>
    </row>
    <row r="868" spans="1:34" ht="171.6">
      <c r="A868" s="721">
        <v>620</v>
      </c>
      <c r="B868" s="720" t="s">
        <v>1528</v>
      </c>
      <c r="C868" s="780">
        <v>401000006</v>
      </c>
      <c r="D868" s="600" t="s">
        <v>2844</v>
      </c>
      <c r="E868" s="781" t="s">
        <v>2795</v>
      </c>
      <c r="F868" s="781" t="s">
        <v>1601</v>
      </c>
      <c r="G868" s="785">
        <v>39814</v>
      </c>
      <c r="H868" s="728" t="s">
        <v>2868</v>
      </c>
      <c r="I868" s="728" t="s">
        <v>1666</v>
      </c>
      <c r="J868" s="699" t="s">
        <v>2869</v>
      </c>
      <c r="K868" s="728" t="s">
        <v>2870</v>
      </c>
      <c r="L868" s="728" t="s">
        <v>1629</v>
      </c>
      <c r="M868" s="761" t="s">
        <v>3173</v>
      </c>
      <c r="N868" s="783" t="s">
        <v>252</v>
      </c>
      <c r="O868" s="784" t="s">
        <v>46</v>
      </c>
      <c r="P868" s="793" t="s">
        <v>2871</v>
      </c>
      <c r="Q868" s="728" t="s">
        <v>2872</v>
      </c>
      <c r="R868" s="728">
        <v>412</v>
      </c>
      <c r="S868" s="786">
        <v>0</v>
      </c>
      <c r="T868" s="786">
        <v>0</v>
      </c>
      <c r="U868" s="786">
        <v>0</v>
      </c>
      <c r="V868" s="786">
        <v>0</v>
      </c>
      <c r="W868" s="786">
        <v>0</v>
      </c>
      <c r="X868" s="786">
        <v>0</v>
      </c>
      <c r="AA868" s="786">
        <v>6641700</v>
      </c>
      <c r="AG868" s="177" t="str">
        <f t="shared" si="24"/>
        <v>62005019820076910412</v>
      </c>
      <c r="AH868" s="517">
        <f t="shared" si="25"/>
        <v>0</v>
      </c>
    </row>
    <row r="869" spans="1:34" ht="118.8">
      <c r="A869" s="721">
        <v>620</v>
      </c>
      <c r="B869" s="720" t="s">
        <v>1528</v>
      </c>
      <c r="C869" s="780">
        <v>401000006</v>
      </c>
      <c r="D869" s="600" t="s">
        <v>2844</v>
      </c>
      <c r="E869" s="781" t="s">
        <v>2795</v>
      </c>
      <c r="F869" s="781" t="s">
        <v>1601</v>
      </c>
      <c r="G869" s="785">
        <v>39814</v>
      </c>
      <c r="H869" s="728" t="s">
        <v>1547</v>
      </c>
      <c r="I869" s="760" t="s">
        <v>2845</v>
      </c>
      <c r="J869" s="801" t="s">
        <v>403</v>
      </c>
      <c r="K869" s="728" t="s">
        <v>1545</v>
      </c>
      <c r="L869" s="728" t="s">
        <v>1602</v>
      </c>
      <c r="M869" s="761" t="s">
        <v>3173</v>
      </c>
      <c r="N869" s="783" t="s">
        <v>252</v>
      </c>
      <c r="O869" s="784" t="s">
        <v>46</v>
      </c>
      <c r="P869" s="728" t="s">
        <v>1311</v>
      </c>
      <c r="Q869" s="728" t="s">
        <v>1312</v>
      </c>
      <c r="R869" s="728">
        <v>880</v>
      </c>
      <c r="S869" s="788">
        <v>190000</v>
      </c>
      <c r="T869" s="788">
        <v>190000</v>
      </c>
      <c r="U869" s="1147">
        <v>3206441.29</v>
      </c>
      <c r="V869" s="786">
        <v>0</v>
      </c>
      <c r="W869" s="786">
        <v>0</v>
      </c>
      <c r="X869" s="786">
        <v>0</v>
      </c>
      <c r="AA869" s="786">
        <v>0</v>
      </c>
      <c r="AG869" s="177" t="str">
        <f t="shared" si="24"/>
        <v>62005010410120200880</v>
      </c>
      <c r="AH869" s="517">
        <f t="shared" si="25"/>
        <v>3206441.29</v>
      </c>
    </row>
    <row r="870" spans="1:34" ht="105.6">
      <c r="A870" s="721" t="s">
        <v>3479</v>
      </c>
      <c r="B870" s="720" t="s">
        <v>1528</v>
      </c>
      <c r="C870" s="780" t="s">
        <v>2240</v>
      </c>
      <c r="D870" s="600" t="s">
        <v>2939</v>
      </c>
      <c r="E870" s="781" t="s">
        <v>3489</v>
      </c>
      <c r="F870" s="781" t="s">
        <v>2940</v>
      </c>
      <c r="G870" s="785" t="s">
        <v>2914</v>
      </c>
      <c r="H870" s="1063" t="s">
        <v>1547</v>
      </c>
      <c r="I870" s="760" t="s">
        <v>177</v>
      </c>
      <c r="J870" s="801" t="s">
        <v>403</v>
      </c>
      <c r="K870" s="1063" t="s">
        <v>2941</v>
      </c>
      <c r="L870" s="1063" t="s">
        <v>2942</v>
      </c>
      <c r="M870" s="761" t="s">
        <v>2943</v>
      </c>
      <c r="N870" s="783" t="s">
        <v>119</v>
      </c>
      <c r="O870" s="784" t="s">
        <v>548</v>
      </c>
      <c r="P870" s="1063" t="s">
        <v>2944</v>
      </c>
      <c r="Q870" s="1063" t="s">
        <v>2945</v>
      </c>
      <c r="R870" s="1063">
        <v>612</v>
      </c>
      <c r="S870" s="788">
        <v>0</v>
      </c>
      <c r="T870" s="788">
        <v>0</v>
      </c>
      <c r="U870" s="786">
        <v>708000</v>
      </c>
      <c r="V870" s="786">
        <v>800000</v>
      </c>
      <c r="W870" s="786">
        <v>800000</v>
      </c>
      <c r="X870" s="786">
        <v>800000</v>
      </c>
      <c r="AA870" s="786">
        <v>708000</v>
      </c>
      <c r="AG870" s="177" t="str">
        <f t="shared" si="24"/>
        <v>62004090420311010612</v>
      </c>
      <c r="AH870" s="517">
        <f t="shared" si="25"/>
        <v>708000</v>
      </c>
    </row>
    <row r="871" spans="1:34" ht="145.19999999999999">
      <c r="A871" s="721" t="s">
        <v>3479</v>
      </c>
      <c r="B871" s="720" t="s">
        <v>1528</v>
      </c>
      <c r="C871" s="780">
        <v>401000007</v>
      </c>
      <c r="D871" s="600" t="s">
        <v>2873</v>
      </c>
      <c r="E871" s="781" t="s">
        <v>3484</v>
      </c>
      <c r="F871" s="781" t="s">
        <v>3485</v>
      </c>
      <c r="G871" s="785" t="s">
        <v>3486</v>
      </c>
      <c r="H871" s="1063" t="s">
        <v>1547</v>
      </c>
      <c r="I871" s="760" t="s">
        <v>2845</v>
      </c>
      <c r="J871" s="801" t="s">
        <v>403</v>
      </c>
      <c r="K871" s="1063" t="s">
        <v>3232</v>
      </c>
      <c r="L871" s="1063" t="s">
        <v>3487</v>
      </c>
      <c r="M871" s="761">
        <v>42866</v>
      </c>
      <c r="N871" s="783" t="s">
        <v>119</v>
      </c>
      <c r="O871" s="784" t="s">
        <v>127</v>
      </c>
      <c r="P871" s="1063">
        <v>9810021170</v>
      </c>
      <c r="Q871" s="1063" t="s">
        <v>3488</v>
      </c>
      <c r="R871" s="1063">
        <v>244</v>
      </c>
      <c r="S871" s="788">
        <v>0</v>
      </c>
      <c r="T871" s="788">
        <v>0</v>
      </c>
      <c r="U871" s="786">
        <v>10</v>
      </c>
      <c r="V871" s="786">
        <v>12</v>
      </c>
      <c r="W871" s="786">
        <v>12</v>
      </c>
      <c r="X871" s="786">
        <v>12</v>
      </c>
      <c r="AA871" s="786">
        <v>10</v>
      </c>
      <c r="AG871" s="177" t="str">
        <f t="shared" si="24"/>
        <v>62004089810021170244</v>
      </c>
      <c r="AH871" s="517">
        <f t="shared" si="25"/>
        <v>10</v>
      </c>
    </row>
    <row r="872" spans="1:34" ht="79.2">
      <c r="A872" s="721">
        <v>620</v>
      </c>
      <c r="B872" s="720" t="s">
        <v>1528</v>
      </c>
      <c r="C872" s="780">
        <v>401000007</v>
      </c>
      <c r="D872" s="600" t="s">
        <v>2873</v>
      </c>
      <c r="E872" s="781" t="s">
        <v>2795</v>
      </c>
      <c r="F872" s="781" t="s">
        <v>1671</v>
      </c>
      <c r="G872" s="785">
        <v>39814</v>
      </c>
      <c r="H872" s="728" t="s">
        <v>1547</v>
      </c>
      <c r="I872" s="760" t="s">
        <v>2845</v>
      </c>
      <c r="J872" s="801" t="s">
        <v>403</v>
      </c>
      <c r="K872" s="939" t="s">
        <v>2874</v>
      </c>
      <c r="L872" s="728" t="s">
        <v>63</v>
      </c>
      <c r="M872" s="761" t="s">
        <v>3227</v>
      </c>
      <c r="N872" s="783" t="s">
        <v>119</v>
      </c>
      <c r="O872" s="784" t="s">
        <v>127</v>
      </c>
      <c r="P872" s="793" t="s">
        <v>1673</v>
      </c>
      <c r="Q872" s="728" t="s">
        <v>1674</v>
      </c>
      <c r="R872" s="728">
        <v>810</v>
      </c>
      <c r="S872" s="788">
        <v>9604898.6999999993</v>
      </c>
      <c r="T872" s="788">
        <v>9604898.6999999993</v>
      </c>
      <c r="U872" s="786">
        <v>0</v>
      </c>
      <c r="V872" s="786">
        <v>0</v>
      </c>
      <c r="W872" s="786">
        <v>0</v>
      </c>
      <c r="X872" s="786">
        <v>0</v>
      </c>
      <c r="AA872" s="786">
        <v>0</v>
      </c>
      <c r="AG872" s="177" t="str">
        <f t="shared" si="24"/>
        <v>620040802Б0360010810</v>
      </c>
      <c r="AH872" s="517">
        <f t="shared" si="25"/>
        <v>0</v>
      </c>
    </row>
    <row r="873" spans="1:34" ht="79.2">
      <c r="A873" s="721">
        <v>620</v>
      </c>
      <c r="B873" s="720" t="s">
        <v>1528</v>
      </c>
      <c r="C873" s="780">
        <v>401000007</v>
      </c>
      <c r="D873" s="600" t="s">
        <v>2873</v>
      </c>
      <c r="E873" s="781" t="s">
        <v>2795</v>
      </c>
      <c r="F873" s="781" t="s">
        <v>1671</v>
      </c>
      <c r="G873" s="785">
        <v>39814</v>
      </c>
      <c r="H873" s="728" t="s">
        <v>1547</v>
      </c>
      <c r="I873" s="760" t="s">
        <v>2845</v>
      </c>
      <c r="J873" s="801" t="s">
        <v>403</v>
      </c>
      <c r="K873" s="939" t="s">
        <v>2875</v>
      </c>
      <c r="L873" s="728" t="s">
        <v>63</v>
      </c>
      <c r="M873" s="761" t="s">
        <v>3228</v>
      </c>
      <c r="N873" s="783" t="s">
        <v>119</v>
      </c>
      <c r="O873" s="784" t="s">
        <v>127</v>
      </c>
      <c r="P873" s="728" t="s">
        <v>2876</v>
      </c>
      <c r="Q873" s="728" t="s">
        <v>1678</v>
      </c>
      <c r="R873" s="728">
        <v>810</v>
      </c>
      <c r="S873" s="788">
        <v>22168368</v>
      </c>
      <c r="T873" s="788">
        <v>22168368</v>
      </c>
      <c r="U873" s="786">
        <v>0</v>
      </c>
      <c r="V873" s="786">
        <v>0</v>
      </c>
      <c r="W873" s="786">
        <v>0</v>
      </c>
      <c r="X873" s="786">
        <v>0</v>
      </c>
      <c r="AA873" s="786">
        <v>0</v>
      </c>
      <c r="AG873" s="177" t="str">
        <f t="shared" si="24"/>
        <v>62004080420160020810</v>
      </c>
      <c r="AH873" s="517">
        <f t="shared" si="25"/>
        <v>0</v>
      </c>
    </row>
    <row r="874" spans="1:34" ht="79.2">
      <c r="A874" s="721">
        <v>620</v>
      </c>
      <c r="B874" s="720" t="s">
        <v>1528</v>
      </c>
      <c r="C874" s="780">
        <v>401000007</v>
      </c>
      <c r="D874" s="600" t="s">
        <v>2873</v>
      </c>
      <c r="E874" s="781" t="s">
        <v>2795</v>
      </c>
      <c r="F874" s="781" t="s">
        <v>1671</v>
      </c>
      <c r="G874" s="785">
        <v>39814</v>
      </c>
      <c r="H874" s="728" t="s">
        <v>1547</v>
      </c>
      <c r="I874" s="760" t="s">
        <v>2845</v>
      </c>
      <c r="J874" s="801" t="s">
        <v>403</v>
      </c>
      <c r="K874" s="939" t="s">
        <v>2877</v>
      </c>
      <c r="L874" s="728" t="s">
        <v>63</v>
      </c>
      <c r="M874" s="761" t="s">
        <v>2878</v>
      </c>
      <c r="N874" s="783" t="s">
        <v>119</v>
      </c>
      <c r="O874" s="784" t="s">
        <v>127</v>
      </c>
      <c r="P874" s="728" t="s">
        <v>2876</v>
      </c>
      <c r="Q874" s="728" t="s">
        <v>1678</v>
      </c>
      <c r="R874" s="728">
        <v>812</v>
      </c>
      <c r="S874" s="786">
        <v>0</v>
      </c>
      <c r="T874" s="786">
        <v>0</v>
      </c>
      <c r="U874" s="789">
        <f>5575098+10948010</f>
        <v>16523108</v>
      </c>
      <c r="V874" s="790">
        <v>11796870</v>
      </c>
      <c r="W874" s="790">
        <v>11796870</v>
      </c>
      <c r="X874" s="790">
        <v>21564000</v>
      </c>
      <c r="AA874" s="789">
        <f>5575098+10948010</f>
        <v>16523108</v>
      </c>
      <c r="AG874" s="177" t="str">
        <f t="shared" si="24"/>
        <v>62004080420160020812</v>
      </c>
      <c r="AH874" s="517">
        <f t="shared" si="25"/>
        <v>16523108</v>
      </c>
    </row>
    <row r="875" spans="1:34" ht="79.2">
      <c r="A875" s="721">
        <v>620</v>
      </c>
      <c r="B875" s="720" t="s">
        <v>1528</v>
      </c>
      <c r="C875" s="780">
        <v>401000007</v>
      </c>
      <c r="D875" s="600" t="s">
        <v>2873</v>
      </c>
      <c r="E875" s="781" t="s">
        <v>2795</v>
      </c>
      <c r="F875" s="781" t="s">
        <v>1671</v>
      </c>
      <c r="G875" s="785">
        <v>39814</v>
      </c>
      <c r="H875" s="728" t="s">
        <v>1547</v>
      </c>
      <c r="I875" s="760" t="s">
        <v>2845</v>
      </c>
      <c r="J875" s="801" t="s">
        <v>403</v>
      </c>
      <c r="K875" s="728" t="s">
        <v>1680</v>
      </c>
      <c r="L875" s="728" t="s">
        <v>1681</v>
      </c>
      <c r="M875" s="761" t="s">
        <v>3173</v>
      </c>
      <c r="N875" s="783" t="s">
        <v>119</v>
      </c>
      <c r="O875" s="784" t="s">
        <v>127</v>
      </c>
      <c r="P875" s="728" t="s">
        <v>2879</v>
      </c>
      <c r="Q875" s="728" t="s">
        <v>1683</v>
      </c>
      <c r="R875" s="728">
        <v>244</v>
      </c>
      <c r="S875" s="788">
        <v>281235</v>
      </c>
      <c r="T875" s="788">
        <v>281235</v>
      </c>
      <c r="U875" s="786">
        <v>0</v>
      </c>
      <c r="V875" s="786">
        <v>0</v>
      </c>
      <c r="W875" s="786">
        <v>0</v>
      </c>
      <c r="X875" s="786">
        <v>0</v>
      </c>
      <c r="AA875" s="786">
        <v>0</v>
      </c>
      <c r="AG875" s="177" t="str">
        <f t="shared" si="24"/>
        <v>62004080420121170244</v>
      </c>
      <c r="AH875" s="517">
        <f t="shared" si="25"/>
        <v>0</v>
      </c>
    </row>
    <row r="876" spans="1:34" ht="79.2">
      <c r="A876" s="721">
        <v>620</v>
      </c>
      <c r="B876" s="720" t="s">
        <v>1528</v>
      </c>
      <c r="C876" s="780">
        <v>401000007</v>
      </c>
      <c r="D876" s="600" t="s">
        <v>2873</v>
      </c>
      <c r="E876" s="781" t="s">
        <v>2795</v>
      </c>
      <c r="F876" s="781" t="s">
        <v>1671</v>
      </c>
      <c r="G876" s="785">
        <v>39814</v>
      </c>
      <c r="H876" s="728" t="s">
        <v>1547</v>
      </c>
      <c r="I876" s="760" t="s">
        <v>2845</v>
      </c>
      <c r="J876" s="801" t="s">
        <v>403</v>
      </c>
      <c r="K876" s="728" t="s">
        <v>2832</v>
      </c>
      <c r="L876" s="728" t="s">
        <v>1685</v>
      </c>
      <c r="M876" s="761" t="s">
        <v>3173</v>
      </c>
      <c r="N876" s="783" t="s">
        <v>119</v>
      </c>
      <c r="O876" s="784" t="s">
        <v>127</v>
      </c>
      <c r="P876" s="728" t="s">
        <v>832</v>
      </c>
      <c r="Q876" s="728" t="s">
        <v>833</v>
      </c>
      <c r="R876" s="728">
        <v>244</v>
      </c>
      <c r="S876" s="788">
        <v>1400000</v>
      </c>
      <c r="T876" s="788">
        <v>1400000</v>
      </c>
      <c r="U876" s="786">
        <v>0</v>
      </c>
      <c r="V876" s="786">
        <v>0</v>
      </c>
      <c r="W876" s="786">
        <v>0</v>
      </c>
      <c r="X876" s="786">
        <v>0</v>
      </c>
      <c r="AA876" s="786">
        <v>0</v>
      </c>
      <c r="AG876" s="177" t="str">
        <f t="shared" ref="AG876:AG932" si="26">CONCATENATE(A876,N876,O876,P876,R876)</f>
        <v>62004080350150270244</v>
      </c>
      <c r="AH876" s="517">
        <f t="shared" ref="AH876:AH932" si="27">U876</f>
        <v>0</v>
      </c>
    </row>
    <row r="877" spans="1:34" ht="145.19999999999999">
      <c r="A877" s="721">
        <v>620</v>
      </c>
      <c r="B877" s="720" t="s">
        <v>1528</v>
      </c>
      <c r="C877" s="780">
        <v>401000007</v>
      </c>
      <c r="D877" s="600" t="s">
        <v>2873</v>
      </c>
      <c r="E877" s="781" t="s">
        <v>2795</v>
      </c>
      <c r="F877" s="781" t="s">
        <v>1671</v>
      </c>
      <c r="G877" s="785">
        <v>39814</v>
      </c>
      <c r="H877" s="728" t="s">
        <v>1532</v>
      </c>
      <c r="I877" s="760" t="s">
        <v>2845</v>
      </c>
      <c r="J877" s="801" t="s">
        <v>403</v>
      </c>
      <c r="K877" s="868" t="s">
        <v>1687</v>
      </c>
      <c r="L877" s="728" t="s">
        <v>1688</v>
      </c>
      <c r="M877" s="761" t="s">
        <v>1689</v>
      </c>
      <c r="N877" s="794" t="s">
        <v>505</v>
      </c>
      <c r="O877" s="784" t="s">
        <v>50</v>
      </c>
      <c r="P877" s="728" t="s">
        <v>2880</v>
      </c>
      <c r="Q877" s="728" t="s">
        <v>1691</v>
      </c>
      <c r="R877" s="728">
        <v>810</v>
      </c>
      <c r="S877" s="788">
        <v>36645415</v>
      </c>
      <c r="T877" s="788">
        <v>36558245</v>
      </c>
      <c r="U877" s="786">
        <v>0</v>
      </c>
      <c r="V877" s="786">
        <v>0</v>
      </c>
      <c r="W877" s="786">
        <v>0</v>
      </c>
      <c r="X877" s="786">
        <v>0</v>
      </c>
      <c r="AA877" s="786">
        <v>0</v>
      </c>
      <c r="AG877" s="177" t="str">
        <f t="shared" si="26"/>
        <v>62010030320480220810</v>
      </c>
      <c r="AH877" s="517">
        <f t="shared" si="27"/>
        <v>0</v>
      </c>
    </row>
    <row r="878" spans="1:34" ht="171.6">
      <c r="A878" s="721" t="s">
        <v>3479</v>
      </c>
      <c r="B878" s="720" t="s">
        <v>1528</v>
      </c>
      <c r="C878" s="780">
        <v>401000007</v>
      </c>
      <c r="D878" s="600" t="s">
        <v>2873</v>
      </c>
      <c r="E878" s="781" t="s">
        <v>3480</v>
      </c>
      <c r="F878" s="781" t="s">
        <v>1671</v>
      </c>
      <c r="G878" s="785">
        <v>39814</v>
      </c>
      <c r="H878" s="728" t="s">
        <v>1532</v>
      </c>
      <c r="I878" s="760" t="s">
        <v>2845</v>
      </c>
      <c r="J878" s="801" t="s">
        <v>403</v>
      </c>
      <c r="K878" s="868" t="s">
        <v>2881</v>
      </c>
      <c r="L878" s="801" t="s">
        <v>63</v>
      </c>
      <c r="M878" s="801" t="s">
        <v>2882</v>
      </c>
      <c r="N878" s="794" t="s">
        <v>505</v>
      </c>
      <c r="O878" s="784" t="s">
        <v>50</v>
      </c>
      <c r="P878" s="728" t="s">
        <v>2880</v>
      </c>
      <c r="Q878" s="728" t="s">
        <v>1691</v>
      </c>
      <c r="R878" s="728">
        <v>812</v>
      </c>
      <c r="S878" s="786">
        <v>0</v>
      </c>
      <c r="T878" s="786">
        <v>0</v>
      </c>
      <c r="U878" s="789">
        <v>18019960</v>
      </c>
      <c r="V878" s="790">
        <v>21376520</v>
      </c>
      <c r="W878" s="790">
        <v>21376520</v>
      </c>
      <c r="X878" s="790">
        <v>22290430</v>
      </c>
      <c r="AA878" s="789">
        <v>18019960</v>
      </c>
      <c r="AG878" s="177" t="str">
        <f t="shared" si="26"/>
        <v>62010030320480220812</v>
      </c>
      <c r="AH878" s="517">
        <f t="shared" si="27"/>
        <v>18019960</v>
      </c>
    </row>
    <row r="879" spans="1:34" ht="158.4">
      <c r="A879" s="721">
        <v>620</v>
      </c>
      <c r="B879" s="720" t="s">
        <v>1528</v>
      </c>
      <c r="C879" s="780">
        <v>401000007</v>
      </c>
      <c r="D879" s="600" t="s">
        <v>2873</v>
      </c>
      <c r="E879" s="781" t="s">
        <v>2795</v>
      </c>
      <c r="F879" s="781" t="s">
        <v>1671</v>
      </c>
      <c r="G879" s="785">
        <v>39814</v>
      </c>
      <c r="H879" s="728" t="s">
        <v>1547</v>
      </c>
      <c r="I879" s="760" t="s">
        <v>2845</v>
      </c>
      <c r="J879" s="801" t="s">
        <v>403</v>
      </c>
      <c r="K879" s="868" t="s">
        <v>2883</v>
      </c>
      <c r="L879" s="800" t="s">
        <v>63</v>
      </c>
      <c r="M879" s="941">
        <v>42776</v>
      </c>
      <c r="N879" s="783" t="s">
        <v>119</v>
      </c>
      <c r="O879" s="784" t="s">
        <v>127</v>
      </c>
      <c r="P879" s="728" t="s">
        <v>2884</v>
      </c>
      <c r="Q879" s="728" t="s">
        <v>2885</v>
      </c>
      <c r="R879" s="728">
        <v>812</v>
      </c>
      <c r="S879" s="786">
        <v>0</v>
      </c>
      <c r="T879" s="786">
        <v>0</v>
      </c>
      <c r="U879" s="789">
        <f>120226323.33+63488290</f>
        <v>183714613.32999998</v>
      </c>
      <c r="V879" s="789">
        <v>36669950</v>
      </c>
      <c r="W879" s="789">
        <v>39225510</v>
      </c>
      <c r="X879" s="789">
        <v>0</v>
      </c>
      <c r="AA879" s="789">
        <f>120226323.33+63488290</f>
        <v>183714613.32999998</v>
      </c>
      <c r="AG879" s="177" t="str">
        <f t="shared" si="26"/>
        <v>62004080420160070812</v>
      </c>
      <c r="AH879" s="517">
        <f t="shared" si="27"/>
        <v>183714613.32999998</v>
      </c>
    </row>
    <row r="880" spans="1:34" ht="79.2">
      <c r="A880" s="721">
        <v>620</v>
      </c>
      <c r="B880" s="720" t="s">
        <v>1528</v>
      </c>
      <c r="C880" s="780">
        <v>401000007</v>
      </c>
      <c r="D880" s="600" t="s">
        <v>2873</v>
      </c>
      <c r="E880" s="781" t="s">
        <v>2795</v>
      </c>
      <c r="F880" s="781" t="s">
        <v>1671</v>
      </c>
      <c r="G880" s="785">
        <v>39814</v>
      </c>
      <c r="H880" s="728" t="s">
        <v>1737</v>
      </c>
      <c r="I880" s="760" t="s">
        <v>2845</v>
      </c>
      <c r="J880" s="801" t="s">
        <v>403</v>
      </c>
      <c r="K880" s="728" t="s">
        <v>3229</v>
      </c>
      <c r="L880" s="728" t="s">
        <v>3230</v>
      </c>
      <c r="M880" s="761" t="s">
        <v>3177</v>
      </c>
      <c r="N880" s="783" t="s">
        <v>119</v>
      </c>
      <c r="O880" s="784" t="s">
        <v>127</v>
      </c>
      <c r="P880" s="728" t="s">
        <v>2886</v>
      </c>
      <c r="Q880" s="728" t="s">
        <v>149</v>
      </c>
      <c r="R880" s="728">
        <v>611</v>
      </c>
      <c r="S880" s="788">
        <v>7465660</v>
      </c>
      <c r="T880" s="788">
        <v>7465660</v>
      </c>
      <c r="U880" s="789">
        <v>4634010</v>
      </c>
      <c r="V880" s="789">
        <v>4023940</v>
      </c>
      <c r="W880" s="789">
        <v>4023940</v>
      </c>
      <c r="X880" s="789">
        <v>4023940</v>
      </c>
      <c r="AA880" s="789">
        <v>4634010</v>
      </c>
      <c r="AG880" s="177" t="str">
        <f t="shared" si="26"/>
        <v>62004080420111010611</v>
      </c>
      <c r="AH880" s="517">
        <f t="shared" si="27"/>
        <v>4634010</v>
      </c>
    </row>
    <row r="881" spans="1:34" ht="118.8">
      <c r="A881" s="134" t="s">
        <v>3479</v>
      </c>
      <c r="B881" s="416" t="s">
        <v>1528</v>
      </c>
      <c r="C881" s="1123" t="s">
        <v>233</v>
      </c>
      <c r="D881" s="71" t="s">
        <v>3490</v>
      </c>
      <c r="E881" s="373" t="s">
        <v>3491</v>
      </c>
      <c r="F881" s="416" t="s">
        <v>3492</v>
      </c>
      <c r="G881" s="387" t="s">
        <v>3493</v>
      </c>
      <c r="H881" s="154" t="s">
        <v>1547</v>
      </c>
      <c r="I881" s="387" t="s">
        <v>2845</v>
      </c>
      <c r="J881" s="1062" t="s">
        <v>403</v>
      </c>
      <c r="K881" s="1121" t="s">
        <v>3494</v>
      </c>
      <c r="L881" s="1122" t="s">
        <v>3495</v>
      </c>
      <c r="M881" s="1061">
        <v>42866</v>
      </c>
      <c r="N881" s="1118" t="s">
        <v>119</v>
      </c>
      <c r="O881" s="1119">
        <v>12</v>
      </c>
      <c r="P881" s="154">
        <v>9810021540</v>
      </c>
      <c r="Q881" s="161" t="s">
        <v>3496</v>
      </c>
      <c r="R881" s="161">
        <v>244</v>
      </c>
      <c r="S881" s="1124">
        <v>0</v>
      </c>
      <c r="T881" s="1124">
        <v>0</v>
      </c>
      <c r="U881" s="1124">
        <v>0</v>
      </c>
      <c r="V881" s="1124">
        <v>3000000</v>
      </c>
      <c r="W881" s="1124">
        <v>0</v>
      </c>
      <c r="X881" s="1124">
        <v>0</v>
      </c>
      <c r="AA881" s="1124">
        <v>0</v>
      </c>
      <c r="AG881" s="177" t="str">
        <f t="shared" si="26"/>
        <v>62004129810021540244</v>
      </c>
      <c r="AH881" s="517">
        <f t="shared" si="27"/>
        <v>0</v>
      </c>
    </row>
    <row r="882" spans="1:34" ht="79.2">
      <c r="A882" s="721">
        <v>620</v>
      </c>
      <c r="B882" s="720" t="s">
        <v>1528</v>
      </c>
      <c r="C882" s="733" t="s">
        <v>516</v>
      </c>
      <c r="D882" s="600" t="s">
        <v>3231</v>
      </c>
      <c r="E882" s="781" t="s">
        <v>2795</v>
      </c>
      <c r="F882" s="781" t="s">
        <v>125</v>
      </c>
      <c r="G882" s="785">
        <v>39814</v>
      </c>
      <c r="H882" s="728" t="s">
        <v>1737</v>
      </c>
      <c r="I882" s="760" t="s">
        <v>2845</v>
      </c>
      <c r="J882" s="801" t="s">
        <v>403</v>
      </c>
      <c r="K882" s="728" t="s">
        <v>3232</v>
      </c>
      <c r="L882" s="728" t="s">
        <v>3233</v>
      </c>
      <c r="M882" s="761">
        <v>42866</v>
      </c>
      <c r="N882" s="783">
        <v>8</v>
      </c>
      <c r="O882" s="784">
        <v>1</v>
      </c>
      <c r="P882" s="699" t="s">
        <v>521</v>
      </c>
      <c r="Q882" s="728" t="s">
        <v>129</v>
      </c>
      <c r="R882" s="728">
        <v>244</v>
      </c>
      <c r="S882" s="788">
        <v>0</v>
      </c>
      <c r="T882" s="788">
        <v>0</v>
      </c>
      <c r="U882" s="789">
        <v>30100</v>
      </c>
      <c r="V882" s="790">
        <v>1162500</v>
      </c>
      <c r="W882" s="790">
        <v>1162500</v>
      </c>
      <c r="X882" s="790">
        <v>1162500</v>
      </c>
      <c r="AA882" s="789">
        <v>30100</v>
      </c>
      <c r="AG882" s="177" t="str">
        <f t="shared" si="26"/>
        <v>620810710120060244</v>
      </c>
      <c r="AH882" s="517">
        <f t="shared" si="27"/>
        <v>30100</v>
      </c>
    </row>
    <row r="883" spans="1:34" ht="79.2">
      <c r="A883" s="721" t="s">
        <v>3479</v>
      </c>
      <c r="B883" s="720" t="s">
        <v>1528</v>
      </c>
      <c r="C883" s="780">
        <v>401000026</v>
      </c>
      <c r="D883" s="600" t="s">
        <v>2887</v>
      </c>
      <c r="E883" s="781" t="s">
        <v>3480</v>
      </c>
      <c r="F883" s="781" t="s">
        <v>1696</v>
      </c>
      <c r="G883" s="785">
        <v>39814</v>
      </c>
      <c r="H883" s="728" t="s">
        <v>1547</v>
      </c>
      <c r="I883" s="760" t="s">
        <v>2845</v>
      </c>
      <c r="J883" s="801" t="s">
        <v>403</v>
      </c>
      <c r="K883" s="728" t="s">
        <v>3229</v>
      </c>
      <c r="L883" s="800" t="s">
        <v>3234</v>
      </c>
      <c r="M883" s="761" t="s">
        <v>3177</v>
      </c>
      <c r="N883" s="783" t="s">
        <v>252</v>
      </c>
      <c r="O883" s="784" t="s">
        <v>50</v>
      </c>
      <c r="P883" s="728" t="s">
        <v>2888</v>
      </c>
      <c r="Q883" s="728" t="s">
        <v>1699</v>
      </c>
      <c r="R883" s="728">
        <v>244</v>
      </c>
      <c r="S883" s="788">
        <v>16623946.449999999</v>
      </c>
      <c r="T883" s="788">
        <v>16207761.51</v>
      </c>
      <c r="U883" s="789">
        <v>28353161</v>
      </c>
      <c r="V883" s="790">
        <v>21821770</v>
      </c>
      <c r="W883" s="790">
        <v>16821770</v>
      </c>
      <c r="X883" s="790">
        <v>16821770</v>
      </c>
      <c r="AA883" s="789">
        <v>28353161</v>
      </c>
      <c r="AG883" s="177" t="str">
        <f t="shared" si="26"/>
        <v>62005030430220290244</v>
      </c>
      <c r="AH883" s="517">
        <f t="shared" si="27"/>
        <v>28353161</v>
      </c>
    </row>
    <row r="884" spans="1:34" ht="79.2">
      <c r="A884" s="721">
        <v>620</v>
      </c>
      <c r="B884" s="720" t="s">
        <v>1528</v>
      </c>
      <c r="C884" s="780">
        <v>401000026</v>
      </c>
      <c r="D884" s="600" t="s">
        <v>2887</v>
      </c>
      <c r="E884" s="781" t="s">
        <v>2795</v>
      </c>
      <c r="F884" s="781" t="s">
        <v>1696</v>
      </c>
      <c r="G884" s="785">
        <v>39814</v>
      </c>
      <c r="H884" s="728" t="s">
        <v>1547</v>
      </c>
      <c r="I884" s="760" t="s">
        <v>2845</v>
      </c>
      <c r="J884" s="801" t="s">
        <v>403</v>
      </c>
      <c r="K884" s="728" t="s">
        <v>1703</v>
      </c>
      <c r="L884" s="728" t="s">
        <v>63</v>
      </c>
      <c r="M884" s="761" t="s">
        <v>3235</v>
      </c>
      <c r="N884" s="794" t="s">
        <v>505</v>
      </c>
      <c r="O884" s="784" t="s">
        <v>50</v>
      </c>
      <c r="P884" s="728" t="s">
        <v>2889</v>
      </c>
      <c r="Q884" s="728" t="s">
        <v>1705</v>
      </c>
      <c r="R884" s="728">
        <v>810</v>
      </c>
      <c r="S884" s="788">
        <v>2757200</v>
      </c>
      <c r="T884" s="788">
        <v>2669170.44</v>
      </c>
      <c r="U884" s="786">
        <v>0</v>
      </c>
      <c r="V884" s="786">
        <v>0</v>
      </c>
      <c r="W884" s="786">
        <v>0</v>
      </c>
      <c r="X884" s="786">
        <v>0</v>
      </c>
      <c r="AA884" s="786">
        <v>0</v>
      </c>
      <c r="AG884" s="177" t="str">
        <f t="shared" si="26"/>
        <v>62010030320380020810</v>
      </c>
      <c r="AH884" s="517">
        <f t="shared" si="27"/>
        <v>0</v>
      </c>
    </row>
    <row r="885" spans="1:34" ht="79.2">
      <c r="A885" s="721">
        <v>620</v>
      </c>
      <c r="B885" s="720" t="s">
        <v>1528</v>
      </c>
      <c r="C885" s="780">
        <v>401000026</v>
      </c>
      <c r="D885" s="600" t="s">
        <v>2887</v>
      </c>
      <c r="E885" s="781" t="s">
        <v>2795</v>
      </c>
      <c r="F885" s="781" t="s">
        <v>1696</v>
      </c>
      <c r="G885" s="785">
        <v>39814</v>
      </c>
      <c r="H885" s="728" t="s">
        <v>1547</v>
      </c>
      <c r="I885" s="760" t="s">
        <v>2845</v>
      </c>
      <c r="J885" s="801" t="s">
        <v>403</v>
      </c>
      <c r="K885" s="728" t="s">
        <v>3236</v>
      </c>
      <c r="L885" s="728" t="s">
        <v>63</v>
      </c>
      <c r="M885" s="761">
        <v>43007</v>
      </c>
      <c r="N885" s="794" t="s">
        <v>505</v>
      </c>
      <c r="O885" s="784" t="s">
        <v>50</v>
      </c>
      <c r="P885" s="728" t="s">
        <v>2889</v>
      </c>
      <c r="Q885" s="728" t="s">
        <v>1705</v>
      </c>
      <c r="R885" s="728">
        <v>811</v>
      </c>
      <c r="S885" s="786">
        <v>0</v>
      </c>
      <c r="T885" s="786">
        <v>0</v>
      </c>
      <c r="U885" s="789">
        <v>2757000</v>
      </c>
      <c r="V885" s="790">
        <v>2109260</v>
      </c>
      <c r="W885" s="789">
        <v>2109260</v>
      </c>
      <c r="X885" s="789">
        <v>2109260</v>
      </c>
      <c r="AA885" s="789">
        <v>2757000</v>
      </c>
      <c r="AG885" s="177" t="str">
        <f t="shared" si="26"/>
        <v>62010030320380020811</v>
      </c>
      <c r="AH885" s="517">
        <f t="shared" si="27"/>
        <v>2757000</v>
      </c>
    </row>
    <row r="886" spans="1:34" ht="79.2">
      <c r="A886" s="721">
        <v>620</v>
      </c>
      <c r="B886" s="720" t="s">
        <v>1528</v>
      </c>
      <c r="C886" s="780">
        <v>401000026</v>
      </c>
      <c r="D886" s="600" t="s">
        <v>2887</v>
      </c>
      <c r="E886" s="781" t="s">
        <v>2795</v>
      </c>
      <c r="F886" s="781" t="s">
        <v>1696</v>
      </c>
      <c r="G886" s="785">
        <v>39814</v>
      </c>
      <c r="H886" s="728" t="s">
        <v>1547</v>
      </c>
      <c r="I886" s="760" t="s">
        <v>2845</v>
      </c>
      <c r="J886" s="801" t="s">
        <v>403</v>
      </c>
      <c r="K886" s="728" t="s">
        <v>1545</v>
      </c>
      <c r="L886" s="800" t="s">
        <v>1697</v>
      </c>
      <c r="M886" s="761" t="s">
        <v>3173</v>
      </c>
      <c r="N886" s="783" t="s">
        <v>252</v>
      </c>
      <c r="O886" s="784" t="s">
        <v>50</v>
      </c>
      <c r="P886" s="793" t="s">
        <v>2890</v>
      </c>
      <c r="Q886" s="728" t="s">
        <v>1699</v>
      </c>
      <c r="R886" s="728">
        <v>244</v>
      </c>
      <c r="S886" s="786">
        <v>0</v>
      </c>
      <c r="T886" s="786">
        <v>0</v>
      </c>
      <c r="U886" s="789">
        <v>190011.29</v>
      </c>
      <c r="V886" s="786">
        <v>0</v>
      </c>
      <c r="W886" s="786">
        <v>0</v>
      </c>
      <c r="X886" s="786">
        <v>0</v>
      </c>
      <c r="AA886" s="789">
        <v>190011.29</v>
      </c>
      <c r="AG886" s="177" t="str">
        <f t="shared" si="26"/>
        <v>62005039820020290244</v>
      </c>
      <c r="AH886" s="517">
        <f t="shared" si="27"/>
        <v>190011.29</v>
      </c>
    </row>
    <row r="887" spans="1:34" ht="79.2">
      <c r="A887" s="721">
        <v>620</v>
      </c>
      <c r="B887" s="720" t="s">
        <v>1528</v>
      </c>
      <c r="C887" s="780">
        <v>401000026</v>
      </c>
      <c r="D887" s="600" t="s">
        <v>2887</v>
      </c>
      <c r="E887" s="781" t="s">
        <v>2795</v>
      </c>
      <c r="F887" s="781" t="s">
        <v>1696</v>
      </c>
      <c r="G887" s="785">
        <v>39814</v>
      </c>
      <c r="H887" s="728" t="s">
        <v>1547</v>
      </c>
      <c r="I887" s="760" t="s">
        <v>2845</v>
      </c>
      <c r="J887" s="801" t="s">
        <v>403</v>
      </c>
      <c r="K887" s="728" t="s">
        <v>1703</v>
      </c>
      <c r="L887" s="728" t="s">
        <v>63</v>
      </c>
      <c r="M887" s="761" t="s">
        <v>3235</v>
      </c>
      <c r="N887" s="794" t="s">
        <v>505</v>
      </c>
      <c r="O887" s="784" t="s">
        <v>50</v>
      </c>
      <c r="P887" s="793" t="s">
        <v>2891</v>
      </c>
      <c r="Q887" s="728" t="s">
        <v>1705</v>
      </c>
      <c r="R887" s="728">
        <v>811</v>
      </c>
      <c r="S887" s="786">
        <v>0</v>
      </c>
      <c r="T887" s="786">
        <v>0</v>
      </c>
      <c r="U887" s="789">
        <v>19120.48</v>
      </c>
      <c r="V887" s="786">
        <v>0</v>
      </c>
      <c r="W887" s="786">
        <v>0</v>
      </c>
      <c r="X887" s="786">
        <v>0</v>
      </c>
      <c r="AA887" s="789">
        <v>19120.48</v>
      </c>
      <c r="AG887" s="177" t="str">
        <f t="shared" si="26"/>
        <v>62010039820080020811</v>
      </c>
      <c r="AH887" s="517">
        <f t="shared" si="27"/>
        <v>19120.48</v>
      </c>
    </row>
    <row r="888" spans="1:34" ht="250.8">
      <c r="A888" s="721">
        <v>620</v>
      </c>
      <c r="B888" s="720" t="s">
        <v>1528</v>
      </c>
      <c r="C888" s="780">
        <v>401000028</v>
      </c>
      <c r="D888" s="600" t="s">
        <v>2892</v>
      </c>
      <c r="E888" s="781" t="s">
        <v>2795</v>
      </c>
      <c r="F888" s="781" t="s">
        <v>894</v>
      </c>
      <c r="G888" s="785">
        <v>39814</v>
      </c>
      <c r="H888" s="728" t="s">
        <v>1547</v>
      </c>
      <c r="I888" s="760" t="s">
        <v>2845</v>
      </c>
      <c r="J888" s="801" t="s">
        <v>403</v>
      </c>
      <c r="K888" s="728" t="s">
        <v>1706</v>
      </c>
      <c r="L888" s="728" t="s">
        <v>2893</v>
      </c>
      <c r="M888" s="761" t="s">
        <v>3237</v>
      </c>
      <c r="N888" s="783" t="s">
        <v>252</v>
      </c>
      <c r="O888" s="784" t="s">
        <v>50</v>
      </c>
      <c r="P888" s="793" t="s">
        <v>2894</v>
      </c>
      <c r="Q888" s="728" t="s">
        <v>1732</v>
      </c>
      <c r="R888" s="728">
        <v>414</v>
      </c>
      <c r="S888" s="786">
        <v>0</v>
      </c>
      <c r="T888" s="786">
        <v>0</v>
      </c>
      <c r="U888" s="789">
        <v>145940.81</v>
      </c>
      <c r="V888" s="786">
        <v>0</v>
      </c>
      <c r="W888" s="786">
        <v>0</v>
      </c>
      <c r="X888" s="786">
        <v>0</v>
      </c>
      <c r="AA888" s="789">
        <v>145940.81</v>
      </c>
      <c r="AG888" s="177" t="str">
        <f t="shared" si="26"/>
        <v>62005039820020280414</v>
      </c>
      <c r="AH888" s="517">
        <f t="shared" si="27"/>
        <v>145940.81</v>
      </c>
    </row>
    <row r="889" spans="1:34" ht="250.8">
      <c r="A889" s="721">
        <v>620</v>
      </c>
      <c r="B889" s="720" t="s">
        <v>1528</v>
      </c>
      <c r="C889" s="780">
        <v>401000028</v>
      </c>
      <c r="D889" s="600" t="s">
        <v>2892</v>
      </c>
      <c r="E889" s="781" t="s">
        <v>2795</v>
      </c>
      <c r="F889" s="781" t="s">
        <v>894</v>
      </c>
      <c r="G889" s="785">
        <v>39814</v>
      </c>
      <c r="H889" s="728" t="s">
        <v>1547</v>
      </c>
      <c r="I889" s="760" t="s">
        <v>2845</v>
      </c>
      <c r="J889" s="801" t="s">
        <v>403</v>
      </c>
      <c r="K889" s="728" t="s">
        <v>1706</v>
      </c>
      <c r="L889" s="800" t="s">
        <v>1707</v>
      </c>
      <c r="M889" s="761" t="s">
        <v>3237</v>
      </c>
      <c r="N889" s="783" t="s">
        <v>252</v>
      </c>
      <c r="O889" s="784" t="s">
        <v>50</v>
      </c>
      <c r="P889" s="793" t="s">
        <v>2798</v>
      </c>
      <c r="Q889" s="728" t="s">
        <v>897</v>
      </c>
      <c r="R889" s="728">
        <v>244</v>
      </c>
      <c r="S889" s="786">
        <v>0</v>
      </c>
      <c r="T889" s="786">
        <v>0</v>
      </c>
      <c r="U889" s="789">
        <v>543651.97</v>
      </c>
      <c r="V889" s="786">
        <v>0</v>
      </c>
      <c r="W889" s="786">
        <v>0</v>
      </c>
      <c r="X889" s="786">
        <v>0</v>
      </c>
      <c r="AA889" s="789">
        <v>543651.97</v>
      </c>
      <c r="AG889" s="177" t="str">
        <f t="shared" si="26"/>
        <v>62005039820020300244</v>
      </c>
      <c r="AH889" s="517">
        <f t="shared" si="27"/>
        <v>543651.97</v>
      </c>
    </row>
    <row r="890" spans="1:34" ht="250.8">
      <c r="A890" s="721">
        <v>620</v>
      </c>
      <c r="B890" s="720" t="s">
        <v>1528</v>
      </c>
      <c r="C890" s="780">
        <v>401000028</v>
      </c>
      <c r="D890" s="600" t="s">
        <v>2892</v>
      </c>
      <c r="E890" s="781" t="s">
        <v>2795</v>
      </c>
      <c r="F890" s="781" t="s">
        <v>894</v>
      </c>
      <c r="G890" s="785">
        <v>39814</v>
      </c>
      <c r="H890" s="728" t="s">
        <v>1547</v>
      </c>
      <c r="I890" s="760" t="s">
        <v>2845</v>
      </c>
      <c r="J890" s="801" t="s">
        <v>403</v>
      </c>
      <c r="K890" s="728" t="s">
        <v>1706</v>
      </c>
      <c r="L890" s="728" t="s">
        <v>1711</v>
      </c>
      <c r="M890" s="761" t="s">
        <v>3237</v>
      </c>
      <c r="N890" s="783" t="s">
        <v>252</v>
      </c>
      <c r="O890" s="784" t="s">
        <v>50</v>
      </c>
      <c r="P890" s="793" t="s">
        <v>2895</v>
      </c>
      <c r="Q890" s="728" t="s">
        <v>1347</v>
      </c>
      <c r="R890" s="728">
        <v>244</v>
      </c>
      <c r="S890" s="786">
        <v>0</v>
      </c>
      <c r="T890" s="786">
        <v>0</v>
      </c>
      <c r="U890" s="789">
        <v>138871</v>
      </c>
      <c r="V890" s="786">
        <v>0</v>
      </c>
      <c r="W890" s="786">
        <v>0</v>
      </c>
      <c r="X890" s="786">
        <v>0</v>
      </c>
      <c r="AA890" s="789">
        <v>138871</v>
      </c>
      <c r="AG890" s="177" t="str">
        <f t="shared" si="26"/>
        <v>62005039820020780244</v>
      </c>
      <c r="AH890" s="517">
        <f t="shared" si="27"/>
        <v>138871</v>
      </c>
    </row>
    <row r="891" spans="1:34" ht="250.8">
      <c r="A891" s="721">
        <v>620</v>
      </c>
      <c r="B891" s="720" t="s">
        <v>1528</v>
      </c>
      <c r="C891" s="780">
        <v>401000028</v>
      </c>
      <c r="D891" s="600" t="s">
        <v>2892</v>
      </c>
      <c r="E891" s="781" t="s">
        <v>2795</v>
      </c>
      <c r="F891" s="781" t="s">
        <v>894</v>
      </c>
      <c r="G891" s="785">
        <v>39814</v>
      </c>
      <c r="H891" s="728" t="s">
        <v>1547</v>
      </c>
      <c r="I891" s="760" t="s">
        <v>2845</v>
      </c>
      <c r="J891" s="801" t="s">
        <v>403</v>
      </c>
      <c r="K891" s="728" t="s">
        <v>1706</v>
      </c>
      <c r="L891" s="728" t="s">
        <v>1711</v>
      </c>
      <c r="M891" s="761" t="s">
        <v>3237</v>
      </c>
      <c r="N891" s="783" t="s">
        <v>252</v>
      </c>
      <c r="O891" s="784" t="s">
        <v>50</v>
      </c>
      <c r="P891" s="728" t="s">
        <v>2896</v>
      </c>
      <c r="Q891" s="728" t="s">
        <v>1347</v>
      </c>
      <c r="R891" s="728">
        <v>244</v>
      </c>
      <c r="S891" s="786">
        <v>0</v>
      </c>
      <c r="T891" s="786">
        <v>0</v>
      </c>
      <c r="U891" s="786">
        <v>2467085</v>
      </c>
      <c r="V891" s="786">
        <v>0</v>
      </c>
      <c r="W891" s="786">
        <v>0</v>
      </c>
      <c r="X891" s="786">
        <v>0</v>
      </c>
      <c r="AA891" s="786">
        <v>2467085</v>
      </c>
      <c r="AG891" s="177" t="str">
        <f t="shared" si="26"/>
        <v>62005038320020780244</v>
      </c>
      <c r="AH891" s="517">
        <f t="shared" si="27"/>
        <v>2467085</v>
      </c>
    </row>
    <row r="892" spans="1:34" ht="250.8">
      <c r="A892" s="721" t="s">
        <v>3479</v>
      </c>
      <c r="B892" s="720" t="s">
        <v>1528</v>
      </c>
      <c r="C892" s="780">
        <v>401000028</v>
      </c>
      <c r="D892" s="600" t="s">
        <v>2892</v>
      </c>
      <c r="E892" s="781" t="s">
        <v>3480</v>
      </c>
      <c r="F892" s="781" t="s">
        <v>2897</v>
      </c>
      <c r="G892" s="785">
        <v>39814</v>
      </c>
      <c r="H892" s="728" t="s">
        <v>2898</v>
      </c>
      <c r="I892" s="699" t="s">
        <v>2899</v>
      </c>
      <c r="J892" s="699" t="s">
        <v>2900</v>
      </c>
      <c r="K892" s="800" t="s">
        <v>3238</v>
      </c>
      <c r="L892" s="800" t="s">
        <v>3239</v>
      </c>
      <c r="M892" s="941" t="s">
        <v>3240</v>
      </c>
      <c r="N892" s="794" t="s">
        <v>252</v>
      </c>
      <c r="O892" s="795" t="s">
        <v>50</v>
      </c>
      <c r="P892" s="793" t="s">
        <v>2901</v>
      </c>
      <c r="Q892" s="796" t="s">
        <v>2902</v>
      </c>
      <c r="R892" s="797" t="s">
        <v>39</v>
      </c>
      <c r="S892" s="798">
        <v>0</v>
      </c>
      <c r="T892" s="786">
        <v>0</v>
      </c>
      <c r="U892" s="799">
        <v>5154006.79</v>
      </c>
      <c r="V892" s="786">
        <v>0</v>
      </c>
      <c r="W892" s="786">
        <v>0</v>
      </c>
      <c r="X892" s="786">
        <v>0</v>
      </c>
      <c r="AA892" s="799">
        <v>5154006.79</v>
      </c>
      <c r="AG892" s="177" t="str">
        <f t="shared" si="26"/>
        <v>620050304304L5550244</v>
      </c>
      <c r="AH892" s="517">
        <f t="shared" si="27"/>
        <v>5154006.79</v>
      </c>
    </row>
    <row r="893" spans="1:34" ht="250.8">
      <c r="A893" s="721">
        <v>620</v>
      </c>
      <c r="B893" s="720" t="s">
        <v>1528</v>
      </c>
      <c r="C893" s="780">
        <v>401000028</v>
      </c>
      <c r="D893" s="600" t="s">
        <v>2892</v>
      </c>
      <c r="E893" s="781" t="s">
        <v>2795</v>
      </c>
      <c r="F893" s="781" t="s">
        <v>2897</v>
      </c>
      <c r="G893" s="785">
        <v>39814</v>
      </c>
      <c r="H893" s="728" t="s">
        <v>2903</v>
      </c>
      <c r="I893" s="699" t="s">
        <v>2899</v>
      </c>
      <c r="J893" s="699" t="s">
        <v>2900</v>
      </c>
      <c r="K893" s="800" t="s">
        <v>3238</v>
      </c>
      <c r="L893" s="800" t="s">
        <v>3241</v>
      </c>
      <c r="M893" s="941" t="s">
        <v>3240</v>
      </c>
      <c r="N893" s="794" t="s">
        <v>252</v>
      </c>
      <c r="O893" s="795" t="s">
        <v>50</v>
      </c>
      <c r="P893" s="793" t="s">
        <v>2904</v>
      </c>
      <c r="Q893" s="796" t="s">
        <v>2905</v>
      </c>
      <c r="R893" s="797" t="s">
        <v>39</v>
      </c>
      <c r="S893" s="798">
        <v>0</v>
      </c>
      <c r="T893" s="786">
        <v>0</v>
      </c>
      <c r="U893" s="799">
        <v>89999999.689999998</v>
      </c>
      <c r="V893" s="786">
        <v>0</v>
      </c>
      <c r="W893" s="786">
        <v>0</v>
      </c>
      <c r="X893" s="786">
        <v>0</v>
      </c>
      <c r="AA893" s="799">
        <v>89999999.689999998</v>
      </c>
      <c r="AG893" s="177" t="str">
        <f t="shared" si="26"/>
        <v>620050304304R5550244</v>
      </c>
      <c r="AH893" s="517">
        <f t="shared" si="27"/>
        <v>89999999.689999998</v>
      </c>
    </row>
    <row r="894" spans="1:34" ht="250.8">
      <c r="A894" s="721" t="s">
        <v>3479</v>
      </c>
      <c r="B894" s="720" t="s">
        <v>1528</v>
      </c>
      <c r="C894" s="780">
        <v>401000028</v>
      </c>
      <c r="D894" s="600" t="s">
        <v>2892</v>
      </c>
      <c r="E894" s="781" t="s">
        <v>3480</v>
      </c>
      <c r="F894" s="781" t="s">
        <v>894</v>
      </c>
      <c r="G894" s="785">
        <v>39814</v>
      </c>
      <c r="H894" s="728" t="s">
        <v>1532</v>
      </c>
      <c r="I894" s="760" t="s">
        <v>2845</v>
      </c>
      <c r="J894" s="801" t="s">
        <v>403</v>
      </c>
      <c r="K894" s="728" t="s">
        <v>3242</v>
      </c>
      <c r="L894" s="800" t="s">
        <v>3243</v>
      </c>
      <c r="M894" s="761" t="s">
        <v>3244</v>
      </c>
      <c r="N894" s="783" t="s">
        <v>252</v>
      </c>
      <c r="O894" s="784" t="s">
        <v>50</v>
      </c>
      <c r="P894" s="728" t="s">
        <v>896</v>
      </c>
      <c r="Q894" s="728" t="s">
        <v>897</v>
      </c>
      <c r="R894" s="728">
        <v>244</v>
      </c>
      <c r="S894" s="788">
        <v>26068178.859999999</v>
      </c>
      <c r="T894" s="788">
        <v>25298987.25</v>
      </c>
      <c r="U894" s="789">
        <v>5827688.96</v>
      </c>
      <c r="V894" s="790">
        <v>9881510</v>
      </c>
      <c r="W894" s="790">
        <v>8381510</v>
      </c>
      <c r="X894" s="790">
        <v>8381510</v>
      </c>
      <c r="AA894" s="789">
        <v>5827688.96</v>
      </c>
      <c r="AG894" s="177" t="str">
        <f t="shared" si="26"/>
        <v>62005030430420300244</v>
      </c>
      <c r="AH894" s="517">
        <f t="shared" si="27"/>
        <v>5827688.96</v>
      </c>
    </row>
    <row r="895" spans="1:34" ht="250.8">
      <c r="A895" s="721" t="s">
        <v>3479</v>
      </c>
      <c r="B895" s="720" t="s">
        <v>1528</v>
      </c>
      <c r="C895" s="780">
        <v>401000028</v>
      </c>
      <c r="D895" s="600" t="s">
        <v>2892</v>
      </c>
      <c r="E895" s="781" t="s">
        <v>3480</v>
      </c>
      <c r="F895" s="781" t="s">
        <v>894</v>
      </c>
      <c r="G895" s="785">
        <v>39814</v>
      </c>
      <c r="H895" s="728" t="s">
        <v>1532</v>
      </c>
      <c r="I895" s="760" t="s">
        <v>2845</v>
      </c>
      <c r="J895" s="801" t="s">
        <v>403</v>
      </c>
      <c r="K895" s="728" t="s">
        <v>3245</v>
      </c>
      <c r="L895" s="800" t="s">
        <v>3246</v>
      </c>
      <c r="M895" s="761">
        <v>42985</v>
      </c>
      <c r="N895" s="783" t="s">
        <v>252</v>
      </c>
      <c r="O895" s="784" t="s">
        <v>50</v>
      </c>
      <c r="P895" s="728" t="s">
        <v>896</v>
      </c>
      <c r="Q895" s="728" t="s">
        <v>897</v>
      </c>
      <c r="R895" s="728">
        <v>414</v>
      </c>
      <c r="S895" s="786">
        <v>0</v>
      </c>
      <c r="T895" s="786">
        <v>0</v>
      </c>
      <c r="U895" s="789">
        <v>1934626.6099999999</v>
      </c>
      <c r="V895" s="790">
        <v>100000</v>
      </c>
      <c r="W895" s="786"/>
      <c r="X895" s="786"/>
      <c r="AA895" s="789">
        <v>1934626.6099999999</v>
      </c>
      <c r="AG895" s="177" t="str">
        <f t="shared" si="26"/>
        <v>62005030430420300414</v>
      </c>
      <c r="AH895" s="517">
        <f t="shared" si="27"/>
        <v>1934626.6099999999</v>
      </c>
    </row>
    <row r="896" spans="1:34" ht="250.8">
      <c r="A896" s="721">
        <v>620</v>
      </c>
      <c r="B896" s="720" t="s">
        <v>1528</v>
      </c>
      <c r="C896" s="780">
        <v>401000028</v>
      </c>
      <c r="D896" s="600" t="s">
        <v>2892</v>
      </c>
      <c r="E896" s="781" t="s">
        <v>2795</v>
      </c>
      <c r="F896" s="781" t="s">
        <v>894</v>
      </c>
      <c r="G896" s="785">
        <v>39814</v>
      </c>
      <c r="H896" s="728" t="s">
        <v>1532</v>
      </c>
      <c r="I896" s="760" t="s">
        <v>2845</v>
      </c>
      <c r="J896" s="801" t="s">
        <v>403</v>
      </c>
      <c r="K896" s="728" t="s">
        <v>3247</v>
      </c>
      <c r="L896" s="728" t="s">
        <v>3248</v>
      </c>
      <c r="M896" s="761">
        <v>42866</v>
      </c>
      <c r="N896" s="783" t="s">
        <v>252</v>
      </c>
      <c r="O896" s="784" t="s">
        <v>50</v>
      </c>
      <c r="P896" s="728" t="s">
        <v>896</v>
      </c>
      <c r="Q896" s="728" t="s">
        <v>897</v>
      </c>
      <c r="R896" s="728">
        <v>810</v>
      </c>
      <c r="S896" s="788">
        <v>0</v>
      </c>
      <c r="T896" s="788">
        <v>0</v>
      </c>
      <c r="U896" s="786">
        <v>0</v>
      </c>
      <c r="V896" s="790">
        <v>150000</v>
      </c>
      <c r="W896" s="790">
        <v>150000</v>
      </c>
      <c r="X896" s="790">
        <v>150000</v>
      </c>
      <c r="AA896" s="786">
        <v>0</v>
      </c>
      <c r="AG896" s="177" t="str">
        <f t="shared" si="26"/>
        <v>62005030430420300810</v>
      </c>
      <c r="AH896" s="517">
        <f t="shared" si="27"/>
        <v>0</v>
      </c>
    </row>
    <row r="897" spans="1:34" ht="250.8">
      <c r="A897" s="721">
        <v>620</v>
      </c>
      <c r="B897" s="720" t="s">
        <v>1528</v>
      </c>
      <c r="C897" s="780">
        <v>401000028</v>
      </c>
      <c r="D897" s="600" t="s">
        <v>2892</v>
      </c>
      <c r="E897" s="781" t="s">
        <v>2795</v>
      </c>
      <c r="F897" s="781" t="s">
        <v>894</v>
      </c>
      <c r="G897" s="785">
        <v>39814</v>
      </c>
      <c r="H897" s="728" t="s">
        <v>1532</v>
      </c>
      <c r="I897" s="760" t="s">
        <v>2845</v>
      </c>
      <c r="J897" s="801" t="s">
        <v>403</v>
      </c>
      <c r="K897" s="728" t="s">
        <v>3229</v>
      </c>
      <c r="L897" s="728" t="s">
        <v>3249</v>
      </c>
      <c r="M897" s="761" t="s">
        <v>3177</v>
      </c>
      <c r="N897" s="783" t="s">
        <v>252</v>
      </c>
      <c r="O897" s="784" t="s">
        <v>50</v>
      </c>
      <c r="P897" s="728" t="s">
        <v>896</v>
      </c>
      <c r="Q897" s="728" t="s">
        <v>897</v>
      </c>
      <c r="R897" s="728">
        <v>880</v>
      </c>
      <c r="S897" s="788">
        <v>200000</v>
      </c>
      <c r="T897" s="788">
        <v>200000</v>
      </c>
      <c r="U897" s="786">
        <v>0</v>
      </c>
      <c r="V897" s="786">
        <v>0</v>
      </c>
      <c r="W897" s="786">
        <v>0</v>
      </c>
      <c r="X897" s="786">
        <v>0</v>
      </c>
      <c r="AA897" s="786">
        <v>0</v>
      </c>
      <c r="AG897" s="177" t="str">
        <f t="shared" si="26"/>
        <v>62005030430420300880</v>
      </c>
      <c r="AH897" s="517">
        <f t="shared" si="27"/>
        <v>0</v>
      </c>
    </row>
    <row r="898" spans="1:34" ht="250.8">
      <c r="A898" s="721">
        <v>620</v>
      </c>
      <c r="B898" s="720" t="s">
        <v>1528</v>
      </c>
      <c r="C898" s="780">
        <v>401000028</v>
      </c>
      <c r="D898" s="600" t="s">
        <v>2892</v>
      </c>
      <c r="E898" s="781" t="s">
        <v>2795</v>
      </c>
      <c r="F898" s="781" t="s">
        <v>894</v>
      </c>
      <c r="G898" s="785">
        <v>39814</v>
      </c>
      <c r="H898" s="761" t="s">
        <v>2838</v>
      </c>
      <c r="I898" s="760" t="s">
        <v>3250</v>
      </c>
      <c r="J898" s="699" t="s">
        <v>1759</v>
      </c>
      <c r="K898" s="728" t="s">
        <v>3251</v>
      </c>
      <c r="L898" s="728" t="s">
        <v>3252</v>
      </c>
      <c r="M898" s="761" t="s">
        <v>3253</v>
      </c>
      <c r="N898" s="783">
        <v>5</v>
      </c>
      <c r="O898" s="784">
        <v>3</v>
      </c>
      <c r="P898" s="699" t="s">
        <v>3254</v>
      </c>
      <c r="Q898" s="728" t="s">
        <v>3255</v>
      </c>
      <c r="R898" s="728">
        <v>244</v>
      </c>
      <c r="S898" s="788">
        <v>0</v>
      </c>
      <c r="T898" s="788">
        <v>0</v>
      </c>
      <c r="U898" s="786">
        <f>8767129.29+895193.67+1653034.08</f>
        <v>11315357.039999999</v>
      </c>
      <c r="V898" s="788">
        <v>0</v>
      </c>
      <c r="W898" s="788">
        <v>0</v>
      </c>
      <c r="X898" s="788">
        <v>0</v>
      </c>
      <c r="AA898" s="786">
        <f>8767129.29+895193.67+1653034.08</f>
        <v>11315357.039999999</v>
      </c>
      <c r="AG898" s="177" t="str">
        <f t="shared" si="26"/>
        <v>620530430421390244</v>
      </c>
      <c r="AH898" s="517">
        <f t="shared" si="27"/>
        <v>11315357.039999999</v>
      </c>
    </row>
    <row r="899" spans="1:34" ht="250.8">
      <c r="A899" s="721" t="s">
        <v>3479</v>
      </c>
      <c r="B899" s="720" t="s">
        <v>1528</v>
      </c>
      <c r="C899" s="780">
        <v>401000028</v>
      </c>
      <c r="D899" s="600" t="s">
        <v>2892</v>
      </c>
      <c r="E899" s="781" t="s">
        <v>3480</v>
      </c>
      <c r="F899" s="781" t="s">
        <v>894</v>
      </c>
      <c r="G899" s="785">
        <v>39814</v>
      </c>
      <c r="H899" s="728" t="s">
        <v>1710</v>
      </c>
      <c r="I899" s="760" t="s">
        <v>2845</v>
      </c>
      <c r="J899" s="801" t="s">
        <v>403</v>
      </c>
      <c r="K899" s="728" t="s">
        <v>3256</v>
      </c>
      <c r="L899" s="728" t="s">
        <v>3257</v>
      </c>
      <c r="M899" s="761" t="s">
        <v>3244</v>
      </c>
      <c r="N899" s="783" t="s">
        <v>252</v>
      </c>
      <c r="O899" s="784" t="s">
        <v>50</v>
      </c>
      <c r="P899" s="728" t="s">
        <v>1346</v>
      </c>
      <c r="Q899" s="728" t="s">
        <v>1347</v>
      </c>
      <c r="R899" s="728">
        <v>244</v>
      </c>
      <c r="S899" s="788">
        <v>40563018.340000004</v>
      </c>
      <c r="T899" s="788">
        <v>37957020.380000003</v>
      </c>
      <c r="U899" s="789">
        <v>16039532.769999998</v>
      </c>
      <c r="V899" s="790">
        <v>35409690</v>
      </c>
      <c r="W899" s="790">
        <v>35409690</v>
      </c>
      <c r="X899" s="790">
        <v>35409690</v>
      </c>
      <c r="AA899" s="789">
        <v>16039532.769999998</v>
      </c>
      <c r="AG899" s="177" t="str">
        <f t="shared" si="26"/>
        <v>62005030430420780244</v>
      </c>
      <c r="AH899" s="517">
        <f t="shared" si="27"/>
        <v>16039532.769999998</v>
      </c>
    </row>
    <row r="900" spans="1:34" ht="250.8">
      <c r="A900" s="721">
        <v>620</v>
      </c>
      <c r="B900" s="720" t="s">
        <v>1528</v>
      </c>
      <c r="C900" s="780">
        <v>401000028</v>
      </c>
      <c r="D900" s="600" t="s">
        <v>2892</v>
      </c>
      <c r="E900" s="781" t="s">
        <v>2795</v>
      </c>
      <c r="F900" s="781" t="s">
        <v>894</v>
      </c>
      <c r="G900" s="785">
        <v>39814</v>
      </c>
      <c r="H900" s="728" t="s">
        <v>1532</v>
      </c>
      <c r="I900" s="760" t="s">
        <v>2845</v>
      </c>
      <c r="J900" s="801" t="s">
        <v>403</v>
      </c>
      <c r="K900" s="728" t="s">
        <v>1706</v>
      </c>
      <c r="L900" s="728" t="s">
        <v>1711</v>
      </c>
      <c r="M900" s="761" t="s">
        <v>3237</v>
      </c>
      <c r="N900" s="783" t="s">
        <v>252</v>
      </c>
      <c r="O900" s="784" t="s">
        <v>50</v>
      </c>
      <c r="P900" s="728" t="s">
        <v>1346</v>
      </c>
      <c r="Q900" s="728" t="s">
        <v>1347</v>
      </c>
      <c r="R900" s="728">
        <v>414</v>
      </c>
      <c r="S900" s="788">
        <v>8911633.4299999997</v>
      </c>
      <c r="T900" s="788">
        <v>8911633.4299999997</v>
      </c>
      <c r="U900" s="786">
        <v>0</v>
      </c>
      <c r="V900" s="786">
        <v>0</v>
      </c>
      <c r="W900" s="786">
        <v>0</v>
      </c>
      <c r="X900" s="786">
        <v>0</v>
      </c>
      <c r="AA900" s="786">
        <v>0</v>
      </c>
      <c r="AG900" s="177" t="str">
        <f t="shared" si="26"/>
        <v>62005030430420780414</v>
      </c>
      <c r="AH900" s="517">
        <f t="shared" si="27"/>
        <v>0</v>
      </c>
    </row>
    <row r="901" spans="1:34" ht="250.8">
      <c r="A901" s="721">
        <v>620</v>
      </c>
      <c r="B901" s="720" t="s">
        <v>1528</v>
      </c>
      <c r="C901" s="780">
        <v>401000028</v>
      </c>
      <c r="D901" s="600" t="s">
        <v>2892</v>
      </c>
      <c r="E901" s="781" t="s">
        <v>2795</v>
      </c>
      <c r="F901" s="781" t="s">
        <v>894</v>
      </c>
      <c r="G901" s="785">
        <v>39814</v>
      </c>
      <c r="H901" s="728" t="s">
        <v>1547</v>
      </c>
      <c r="I901" s="760" t="s">
        <v>2845</v>
      </c>
      <c r="J901" s="801" t="s">
        <v>403</v>
      </c>
      <c r="K901" s="939" t="s">
        <v>1713</v>
      </c>
      <c r="L901" s="728" t="s">
        <v>1714</v>
      </c>
      <c r="M901" s="699" t="s">
        <v>3258</v>
      </c>
      <c r="N901" s="783" t="s">
        <v>252</v>
      </c>
      <c r="O901" s="784" t="s">
        <v>50</v>
      </c>
      <c r="P901" s="728" t="s">
        <v>2906</v>
      </c>
      <c r="Q901" s="728" t="s">
        <v>1716</v>
      </c>
      <c r="R901" s="728">
        <v>630</v>
      </c>
      <c r="S901" s="788">
        <v>250000</v>
      </c>
      <c r="T901" s="788">
        <v>250000</v>
      </c>
      <c r="U901" s="786">
        <v>0</v>
      </c>
      <c r="V901" s="786">
        <v>0</v>
      </c>
      <c r="W901" s="786">
        <v>0</v>
      </c>
      <c r="X901" s="786">
        <v>0</v>
      </c>
      <c r="AA901" s="786">
        <v>0</v>
      </c>
      <c r="AG901" s="177" t="str">
        <f t="shared" si="26"/>
        <v>620050302Б0260050630</v>
      </c>
      <c r="AH901" s="517">
        <f t="shared" si="27"/>
        <v>0</v>
      </c>
    </row>
    <row r="902" spans="1:34" ht="250.8">
      <c r="A902" s="721">
        <v>620</v>
      </c>
      <c r="B902" s="720" t="s">
        <v>1528</v>
      </c>
      <c r="C902" s="780">
        <v>401000028</v>
      </c>
      <c r="D902" s="600" t="s">
        <v>2892</v>
      </c>
      <c r="E902" s="781" t="s">
        <v>2795</v>
      </c>
      <c r="F902" s="781" t="s">
        <v>894</v>
      </c>
      <c r="G902" s="785">
        <v>39814</v>
      </c>
      <c r="H902" s="728" t="s">
        <v>2907</v>
      </c>
      <c r="I902" s="728" t="s">
        <v>1719</v>
      </c>
      <c r="J902" s="699" t="s">
        <v>3259</v>
      </c>
      <c r="K902" s="728" t="s">
        <v>1721</v>
      </c>
      <c r="L902" s="728" t="s">
        <v>1722</v>
      </c>
      <c r="M902" s="761">
        <v>42110</v>
      </c>
      <c r="N902" s="783" t="s">
        <v>252</v>
      </c>
      <c r="O902" s="784" t="s">
        <v>252</v>
      </c>
      <c r="P902" s="728" t="s">
        <v>2908</v>
      </c>
      <c r="Q902" s="800" t="s">
        <v>2909</v>
      </c>
      <c r="R902" s="728">
        <v>244</v>
      </c>
      <c r="S902" s="788">
        <v>60666.720000000001</v>
      </c>
      <c r="T902" s="788">
        <v>44996.46</v>
      </c>
      <c r="U902" s="789">
        <v>15670.26</v>
      </c>
      <c r="V902" s="789">
        <v>0</v>
      </c>
      <c r="W902" s="789">
        <v>0</v>
      </c>
      <c r="X902" s="789">
        <v>0</v>
      </c>
      <c r="AA902" s="789">
        <v>15670.26</v>
      </c>
      <c r="AG902" s="177" t="str">
        <f t="shared" si="26"/>
        <v>62005058320021120244</v>
      </c>
      <c r="AH902" s="517">
        <f t="shared" si="27"/>
        <v>15670.26</v>
      </c>
    </row>
    <row r="903" spans="1:34" ht="250.8">
      <c r="A903" s="721">
        <v>620</v>
      </c>
      <c r="B903" s="720" t="s">
        <v>1528</v>
      </c>
      <c r="C903" s="780">
        <v>401000028</v>
      </c>
      <c r="D903" s="600" t="s">
        <v>2892</v>
      </c>
      <c r="E903" s="781" t="s">
        <v>2795</v>
      </c>
      <c r="F903" s="781" t="s">
        <v>894</v>
      </c>
      <c r="G903" s="785">
        <v>39814</v>
      </c>
      <c r="H903" s="728" t="s">
        <v>1532</v>
      </c>
      <c r="I903" s="760" t="s">
        <v>2845</v>
      </c>
      <c r="J903" s="801" t="s">
        <v>403</v>
      </c>
      <c r="K903" s="728" t="s">
        <v>1706</v>
      </c>
      <c r="L903" s="800" t="s">
        <v>2910</v>
      </c>
      <c r="M903" s="761" t="s">
        <v>3237</v>
      </c>
      <c r="N903" s="783" t="s">
        <v>119</v>
      </c>
      <c r="O903" s="784" t="s">
        <v>127</v>
      </c>
      <c r="P903" s="728" t="s">
        <v>830</v>
      </c>
      <c r="Q903" s="728" t="s">
        <v>831</v>
      </c>
      <c r="R903" s="728">
        <v>244</v>
      </c>
      <c r="S903" s="788">
        <v>600000</v>
      </c>
      <c r="T903" s="788">
        <v>600000</v>
      </c>
      <c r="U903" s="792">
        <v>0</v>
      </c>
      <c r="V903" s="792">
        <v>0</v>
      </c>
      <c r="W903" s="792">
        <v>0</v>
      </c>
      <c r="X903" s="792">
        <v>0</v>
      </c>
      <c r="AA903" s="792">
        <v>0</v>
      </c>
      <c r="AG903" s="177" t="str">
        <f t="shared" si="26"/>
        <v>620040803501L0270244</v>
      </c>
      <c r="AH903" s="517">
        <f t="shared" si="27"/>
        <v>0</v>
      </c>
    </row>
    <row r="904" spans="1:34" ht="250.8">
      <c r="A904" s="721" t="s">
        <v>3479</v>
      </c>
      <c r="B904" s="720" t="s">
        <v>1528</v>
      </c>
      <c r="C904" s="780">
        <v>401000028</v>
      </c>
      <c r="D904" s="600" t="s">
        <v>2892</v>
      </c>
      <c r="E904" s="781" t="s">
        <v>3480</v>
      </c>
      <c r="F904" s="781" t="s">
        <v>894</v>
      </c>
      <c r="G904" s="785">
        <v>39814</v>
      </c>
      <c r="H904" s="728" t="s">
        <v>1532</v>
      </c>
      <c r="I904" s="760" t="s">
        <v>2845</v>
      </c>
      <c r="J904" s="801" t="s">
        <v>403</v>
      </c>
      <c r="K904" s="728" t="s">
        <v>3242</v>
      </c>
      <c r="L904" s="728" t="s">
        <v>3260</v>
      </c>
      <c r="M904" s="761" t="s">
        <v>3244</v>
      </c>
      <c r="N904" s="783" t="s">
        <v>252</v>
      </c>
      <c r="O904" s="784" t="s">
        <v>50</v>
      </c>
      <c r="P904" s="728" t="s">
        <v>2911</v>
      </c>
      <c r="Q904" s="728" t="s">
        <v>1732</v>
      </c>
      <c r="R904" s="728">
        <v>244</v>
      </c>
      <c r="S904" s="788">
        <v>118717638.16</v>
      </c>
      <c r="T904" s="788">
        <v>118026987.28</v>
      </c>
      <c r="U904" s="789">
        <v>122446404.17</v>
      </c>
      <c r="V904" s="790">
        <v>108492620</v>
      </c>
      <c r="W904" s="790">
        <v>105992620</v>
      </c>
      <c r="X904" s="790">
        <v>105992620</v>
      </c>
      <c r="AA904" s="789">
        <v>122446404.17</v>
      </c>
      <c r="AG904" s="177" t="str">
        <f t="shared" si="26"/>
        <v>62005030430420280244</v>
      </c>
      <c r="AH904" s="517">
        <f t="shared" si="27"/>
        <v>122446404.17</v>
      </c>
    </row>
    <row r="905" spans="1:34" ht="250.8">
      <c r="A905" s="721">
        <v>620</v>
      </c>
      <c r="B905" s="720" t="s">
        <v>1528</v>
      </c>
      <c r="C905" s="780">
        <v>401000028</v>
      </c>
      <c r="D905" s="600" t="s">
        <v>2892</v>
      </c>
      <c r="E905" s="781" t="s">
        <v>2795</v>
      </c>
      <c r="F905" s="781" t="s">
        <v>894</v>
      </c>
      <c r="G905" s="785">
        <v>39814</v>
      </c>
      <c r="H905" s="728" t="s">
        <v>1532</v>
      </c>
      <c r="I905" s="760" t="s">
        <v>2845</v>
      </c>
      <c r="J905" s="801" t="s">
        <v>403</v>
      </c>
      <c r="K905" s="728" t="s">
        <v>1706</v>
      </c>
      <c r="L905" s="728" t="s">
        <v>1733</v>
      </c>
      <c r="M905" s="761" t="s">
        <v>3237</v>
      </c>
      <c r="N905" s="783" t="s">
        <v>252</v>
      </c>
      <c r="O905" s="784" t="s">
        <v>50</v>
      </c>
      <c r="P905" s="728" t="s">
        <v>2911</v>
      </c>
      <c r="Q905" s="728" t="s">
        <v>1732</v>
      </c>
      <c r="R905" s="728">
        <v>414</v>
      </c>
      <c r="S905" s="788">
        <v>5535177.2800000003</v>
      </c>
      <c r="T905" s="788">
        <v>5389236.4699999997</v>
      </c>
      <c r="U905" s="786">
        <v>0</v>
      </c>
      <c r="V905" s="786">
        <v>0</v>
      </c>
      <c r="W905" s="786">
        <v>0</v>
      </c>
      <c r="X905" s="786">
        <v>0</v>
      </c>
      <c r="AA905" s="786">
        <v>0</v>
      </c>
      <c r="AG905" s="177" t="str">
        <f t="shared" si="26"/>
        <v>62005030430420280414</v>
      </c>
      <c r="AH905" s="517">
        <f t="shared" si="27"/>
        <v>0</v>
      </c>
    </row>
    <row r="906" spans="1:34" ht="250.8">
      <c r="A906" s="721">
        <v>620</v>
      </c>
      <c r="B906" s="720" t="s">
        <v>1528</v>
      </c>
      <c r="C906" s="780">
        <v>401000028</v>
      </c>
      <c r="D906" s="600" t="s">
        <v>2892</v>
      </c>
      <c r="E906" s="899" t="s">
        <v>2912</v>
      </c>
      <c r="F906" s="760" t="s">
        <v>2913</v>
      </c>
      <c r="G906" s="760" t="s">
        <v>2914</v>
      </c>
      <c r="H906" s="728" t="s">
        <v>1737</v>
      </c>
      <c r="I906" s="760" t="s">
        <v>2845</v>
      </c>
      <c r="J906" s="801" t="s">
        <v>403</v>
      </c>
      <c r="K906" s="899" t="s">
        <v>1738</v>
      </c>
      <c r="L906" s="728" t="s">
        <v>1739</v>
      </c>
      <c r="M906" s="761">
        <v>40675</v>
      </c>
      <c r="N906" s="783" t="s">
        <v>119</v>
      </c>
      <c r="O906" s="784" t="s">
        <v>229</v>
      </c>
      <c r="P906" s="728" t="s">
        <v>2915</v>
      </c>
      <c r="Q906" s="728" t="s">
        <v>1741</v>
      </c>
      <c r="R906" s="728">
        <v>611</v>
      </c>
      <c r="S906" s="788">
        <v>11973190</v>
      </c>
      <c r="T906" s="788">
        <v>11973190</v>
      </c>
      <c r="U906" s="789">
        <v>12294894</v>
      </c>
      <c r="V906" s="789">
        <f>13059360</f>
        <v>13059360</v>
      </c>
      <c r="W906" s="789">
        <f>13059360</f>
        <v>13059360</v>
      </c>
      <c r="X906" s="789">
        <f>13059360</f>
        <v>13059360</v>
      </c>
      <c r="AA906" s="789">
        <v>12294894</v>
      </c>
      <c r="AG906" s="177" t="str">
        <f t="shared" si="26"/>
        <v>62004070430111010611</v>
      </c>
      <c r="AH906" s="517">
        <f t="shared" si="27"/>
        <v>12294894</v>
      </c>
    </row>
    <row r="907" spans="1:34" ht="250.8">
      <c r="A907" s="721">
        <v>620</v>
      </c>
      <c r="B907" s="720" t="s">
        <v>1528</v>
      </c>
      <c r="C907" s="780">
        <v>401000028</v>
      </c>
      <c r="D907" s="600" t="s">
        <v>2892</v>
      </c>
      <c r="E907" s="899" t="s">
        <v>2916</v>
      </c>
      <c r="F907" s="760" t="s">
        <v>2917</v>
      </c>
      <c r="G907" s="760" t="s">
        <v>2914</v>
      </c>
      <c r="H907" s="728" t="s">
        <v>1737</v>
      </c>
      <c r="I907" s="760" t="s">
        <v>2845</v>
      </c>
      <c r="J907" s="801" t="s">
        <v>403</v>
      </c>
      <c r="K907" s="899" t="s">
        <v>1738</v>
      </c>
      <c r="L907" s="728" t="s">
        <v>1744</v>
      </c>
      <c r="M907" s="761">
        <v>40675</v>
      </c>
      <c r="N907" s="783" t="s">
        <v>119</v>
      </c>
      <c r="O907" s="784" t="s">
        <v>229</v>
      </c>
      <c r="P907" s="728" t="s">
        <v>2918</v>
      </c>
      <c r="Q907" s="728" t="s">
        <v>515</v>
      </c>
      <c r="R907" s="728">
        <v>611</v>
      </c>
      <c r="S907" s="788">
        <v>20249</v>
      </c>
      <c r="T907" s="788">
        <v>20249</v>
      </c>
      <c r="U907" s="786">
        <v>0</v>
      </c>
      <c r="V907" s="786">
        <v>0</v>
      </c>
      <c r="W907" s="786">
        <v>0</v>
      </c>
      <c r="X907" s="786">
        <v>0</v>
      </c>
      <c r="AA907" s="786">
        <v>0</v>
      </c>
      <c r="AG907" s="177" t="str">
        <f t="shared" si="26"/>
        <v>62004070430177250611</v>
      </c>
      <c r="AH907" s="517">
        <f t="shared" si="27"/>
        <v>0</v>
      </c>
    </row>
    <row r="908" spans="1:34" ht="250.8">
      <c r="A908" s="721">
        <v>620</v>
      </c>
      <c r="B908" s="720" t="s">
        <v>1528</v>
      </c>
      <c r="C908" s="780">
        <v>401000028</v>
      </c>
      <c r="D908" s="600" t="s">
        <v>2892</v>
      </c>
      <c r="E908" s="899" t="s">
        <v>2916</v>
      </c>
      <c r="F908" s="760" t="s">
        <v>2919</v>
      </c>
      <c r="G908" s="760" t="s">
        <v>2914</v>
      </c>
      <c r="H908" s="728" t="s">
        <v>1737</v>
      </c>
      <c r="I908" s="760" t="s">
        <v>2845</v>
      </c>
      <c r="J908" s="801" t="s">
        <v>403</v>
      </c>
      <c r="K908" s="899" t="s">
        <v>1738</v>
      </c>
      <c r="L908" s="728" t="s">
        <v>1744</v>
      </c>
      <c r="M908" s="761">
        <v>40675</v>
      </c>
      <c r="N908" s="783" t="s">
        <v>119</v>
      </c>
      <c r="O908" s="784" t="s">
        <v>229</v>
      </c>
      <c r="P908" s="728" t="s">
        <v>2915</v>
      </c>
      <c r="Q908" s="728" t="s">
        <v>1741</v>
      </c>
      <c r="R908" s="728">
        <v>612</v>
      </c>
      <c r="S908" s="788">
        <v>550000</v>
      </c>
      <c r="T908" s="788">
        <v>547029.30000000005</v>
      </c>
      <c r="U908" s="789">
        <v>550000</v>
      </c>
      <c r="V908" s="789">
        <v>550000</v>
      </c>
      <c r="W908" s="789">
        <v>550000</v>
      </c>
      <c r="X908" s="789">
        <v>550000</v>
      </c>
      <c r="AA908" s="789">
        <v>550000</v>
      </c>
      <c r="AG908" s="177" t="str">
        <f t="shared" si="26"/>
        <v>62004070430111010612</v>
      </c>
      <c r="AH908" s="517">
        <f t="shared" si="27"/>
        <v>550000</v>
      </c>
    </row>
    <row r="909" spans="1:34" ht="250.8">
      <c r="A909" s="721">
        <v>620</v>
      </c>
      <c r="B909" s="720" t="s">
        <v>1528</v>
      </c>
      <c r="C909" s="780">
        <v>401000028</v>
      </c>
      <c r="D909" s="720" t="s">
        <v>2892</v>
      </c>
      <c r="E909" s="781" t="s">
        <v>2795</v>
      </c>
      <c r="F909" s="760" t="s">
        <v>812</v>
      </c>
      <c r="G909" s="785">
        <v>39814</v>
      </c>
      <c r="H909" s="761" t="s">
        <v>2840</v>
      </c>
      <c r="I909" s="728" t="s">
        <v>1765</v>
      </c>
      <c r="J909" s="699" t="s">
        <v>2841</v>
      </c>
      <c r="K909" s="728" t="s">
        <v>1706</v>
      </c>
      <c r="L909" s="728" t="s">
        <v>1773</v>
      </c>
      <c r="M909" s="761" t="s">
        <v>3237</v>
      </c>
      <c r="N909" s="783" t="s">
        <v>252</v>
      </c>
      <c r="O909" s="784" t="s">
        <v>50</v>
      </c>
      <c r="P909" s="942" t="s">
        <v>2920</v>
      </c>
      <c r="Q909" s="728" t="s">
        <v>1775</v>
      </c>
      <c r="R909" s="728">
        <v>244</v>
      </c>
      <c r="S909" s="788">
        <v>24898060</v>
      </c>
      <c r="T909" s="788">
        <v>24898060</v>
      </c>
      <c r="U909" s="786">
        <v>0</v>
      </c>
      <c r="V909" s="786">
        <v>0</v>
      </c>
      <c r="W909" s="786">
        <v>0</v>
      </c>
      <c r="X909" s="786">
        <v>0</v>
      </c>
      <c r="AA909" s="786">
        <v>0</v>
      </c>
      <c r="AG909" s="177" t="str">
        <f t="shared" si="26"/>
        <v>62005030430420790244</v>
      </c>
      <c r="AH909" s="517">
        <f t="shared" si="27"/>
        <v>0</v>
      </c>
    </row>
    <row r="910" spans="1:34" ht="250.8">
      <c r="A910" s="721">
        <v>620</v>
      </c>
      <c r="B910" s="720" t="s">
        <v>1528</v>
      </c>
      <c r="C910" s="780">
        <v>401000028</v>
      </c>
      <c r="D910" s="720" t="s">
        <v>2892</v>
      </c>
      <c r="E910" s="781" t="s">
        <v>2795</v>
      </c>
      <c r="F910" s="760" t="s">
        <v>812</v>
      </c>
      <c r="G910" s="785">
        <v>39814</v>
      </c>
      <c r="H910" s="761" t="s">
        <v>2838</v>
      </c>
      <c r="I910" s="728" t="s">
        <v>1765</v>
      </c>
      <c r="J910" s="699" t="s">
        <v>1759</v>
      </c>
      <c r="K910" s="728" t="s">
        <v>3261</v>
      </c>
      <c r="L910" s="728" t="s">
        <v>3262</v>
      </c>
      <c r="M910" s="761">
        <v>42985</v>
      </c>
      <c r="N910" s="783" t="s">
        <v>252</v>
      </c>
      <c r="O910" s="784" t="s">
        <v>50</v>
      </c>
      <c r="P910" s="942" t="s">
        <v>2920</v>
      </c>
      <c r="Q910" s="728" t="s">
        <v>1775</v>
      </c>
      <c r="R910" s="728">
        <v>244</v>
      </c>
      <c r="S910" s="786">
        <v>0</v>
      </c>
      <c r="T910" s="786">
        <v>0</v>
      </c>
      <c r="U910" s="789">
        <f>36909760+4000000+6500000</f>
        <v>47409760</v>
      </c>
      <c r="V910" s="786">
        <v>19744080</v>
      </c>
      <c r="W910" s="786">
        <v>14838060</v>
      </c>
      <c r="X910" s="786">
        <v>14838060</v>
      </c>
      <c r="AA910" s="789">
        <f>36909760+4000000+6500000</f>
        <v>47409760</v>
      </c>
      <c r="AG910" s="177" t="str">
        <f t="shared" si="26"/>
        <v>62005030430420790244</v>
      </c>
      <c r="AH910" s="517">
        <f t="shared" si="27"/>
        <v>47409760</v>
      </c>
    </row>
    <row r="911" spans="1:34" ht="250.8">
      <c r="A911" s="721">
        <v>620</v>
      </c>
      <c r="B911" s="720" t="s">
        <v>1528</v>
      </c>
      <c r="C911" s="780">
        <v>401000028</v>
      </c>
      <c r="D911" s="600" t="s">
        <v>2892</v>
      </c>
      <c r="E911" s="781" t="s">
        <v>2795</v>
      </c>
      <c r="F911" s="781" t="s">
        <v>2897</v>
      </c>
      <c r="G911" s="785">
        <v>39814</v>
      </c>
      <c r="H911" s="728" t="s">
        <v>2898</v>
      </c>
      <c r="I911" s="699" t="s">
        <v>2899</v>
      </c>
      <c r="J911" s="699" t="s">
        <v>2900</v>
      </c>
      <c r="K911" s="800" t="s">
        <v>3238</v>
      </c>
      <c r="L911" s="800" t="s">
        <v>3263</v>
      </c>
      <c r="M911" s="941" t="s">
        <v>3240</v>
      </c>
      <c r="N911" s="783">
        <v>5</v>
      </c>
      <c r="O911" s="784">
        <v>3</v>
      </c>
      <c r="P911" s="942" t="s">
        <v>3412</v>
      </c>
      <c r="Q911" s="728" t="s">
        <v>3264</v>
      </c>
      <c r="R911" s="728">
        <v>244</v>
      </c>
      <c r="S911" s="786">
        <v>0</v>
      </c>
      <c r="T911" s="786">
        <v>0</v>
      </c>
      <c r="U911" s="789">
        <v>0</v>
      </c>
      <c r="V911" s="802">
        <v>3880070</v>
      </c>
      <c r="W911" s="802">
        <v>5820100</v>
      </c>
      <c r="X911" s="802">
        <v>7760130</v>
      </c>
      <c r="AA911" s="789">
        <v>0</v>
      </c>
      <c r="AG911" s="177" t="str">
        <f t="shared" si="26"/>
        <v>6205320 Б 01 L5550244</v>
      </c>
      <c r="AH911" s="517">
        <f t="shared" si="27"/>
        <v>0</v>
      </c>
    </row>
    <row r="912" spans="1:34" ht="250.8">
      <c r="A912" s="721">
        <v>620</v>
      </c>
      <c r="B912" s="720" t="s">
        <v>1528</v>
      </c>
      <c r="C912" s="780">
        <v>401000028</v>
      </c>
      <c r="D912" s="600" t="s">
        <v>2892</v>
      </c>
      <c r="E912" s="781" t="s">
        <v>2795</v>
      </c>
      <c r="F912" s="781" t="s">
        <v>2897</v>
      </c>
      <c r="G912" s="785">
        <v>39814</v>
      </c>
      <c r="H912" s="728" t="s">
        <v>2898</v>
      </c>
      <c r="I912" s="699" t="s">
        <v>2899</v>
      </c>
      <c r="J912" s="699" t="s">
        <v>2900</v>
      </c>
      <c r="K912" s="800" t="s">
        <v>3238</v>
      </c>
      <c r="L912" s="800" t="s">
        <v>3265</v>
      </c>
      <c r="M912" s="941" t="s">
        <v>3266</v>
      </c>
      <c r="N912" s="783">
        <v>5</v>
      </c>
      <c r="O912" s="784">
        <v>3</v>
      </c>
      <c r="P912" s="942" t="s">
        <v>3413</v>
      </c>
      <c r="Q912" s="728" t="s">
        <v>3264</v>
      </c>
      <c r="R912" s="728">
        <v>244</v>
      </c>
      <c r="S912" s="786">
        <v>0</v>
      </c>
      <c r="T912" s="786">
        <v>0</v>
      </c>
      <c r="U912" s="789">
        <v>0</v>
      </c>
      <c r="V912" s="802">
        <v>1940040</v>
      </c>
      <c r="W912" s="802">
        <v>2910060</v>
      </c>
      <c r="X912" s="802">
        <v>3880080</v>
      </c>
      <c r="AA912" s="789">
        <v>0</v>
      </c>
      <c r="AG912" s="177" t="str">
        <f t="shared" si="26"/>
        <v>6205320 Б 02 L5550244</v>
      </c>
      <c r="AH912" s="517">
        <f t="shared" si="27"/>
        <v>0</v>
      </c>
    </row>
    <row r="913" spans="1:34" ht="250.8">
      <c r="A913" s="721">
        <v>620</v>
      </c>
      <c r="B913" s="720" t="s">
        <v>1528</v>
      </c>
      <c r="C913" s="780">
        <v>401000028</v>
      </c>
      <c r="D913" s="600" t="s">
        <v>2892</v>
      </c>
      <c r="E913" s="781" t="s">
        <v>2795</v>
      </c>
      <c r="F913" s="781" t="s">
        <v>2897</v>
      </c>
      <c r="G913" s="785">
        <v>39814</v>
      </c>
      <c r="H913" s="728" t="s">
        <v>2898</v>
      </c>
      <c r="I913" s="699" t="s">
        <v>2899</v>
      </c>
      <c r="J913" s="699" t="s">
        <v>2900</v>
      </c>
      <c r="K913" s="800" t="s">
        <v>3238</v>
      </c>
      <c r="L913" s="800" t="s">
        <v>3263</v>
      </c>
      <c r="M913" s="941" t="s">
        <v>3240</v>
      </c>
      <c r="N913" s="783">
        <v>5</v>
      </c>
      <c r="O913" s="784">
        <v>3</v>
      </c>
      <c r="P913" s="942" t="s">
        <v>3414</v>
      </c>
      <c r="Q913" s="728" t="s">
        <v>3267</v>
      </c>
      <c r="R913" s="728">
        <v>244</v>
      </c>
      <c r="S913" s="786">
        <v>0</v>
      </c>
      <c r="T913" s="786">
        <v>0</v>
      </c>
      <c r="U913" s="789">
        <v>0</v>
      </c>
      <c r="V913" s="802">
        <v>450000</v>
      </c>
      <c r="W913" s="802">
        <v>450000</v>
      </c>
      <c r="X913" s="802">
        <v>450000</v>
      </c>
      <c r="AA913" s="789">
        <v>0</v>
      </c>
      <c r="AG913" s="177" t="str">
        <f t="shared" si="26"/>
        <v>6205320 Б 03 20300244</v>
      </c>
      <c r="AH913" s="517">
        <f t="shared" si="27"/>
        <v>0</v>
      </c>
    </row>
    <row r="914" spans="1:34" ht="132">
      <c r="A914" s="721">
        <v>620</v>
      </c>
      <c r="B914" s="720" t="s">
        <v>1528</v>
      </c>
      <c r="C914" s="780">
        <v>401000039</v>
      </c>
      <c r="D914" s="600" t="s">
        <v>2921</v>
      </c>
      <c r="E914" s="899" t="s">
        <v>2916</v>
      </c>
      <c r="F914" s="760" t="s">
        <v>2922</v>
      </c>
      <c r="G914" s="760" t="s">
        <v>2914</v>
      </c>
      <c r="H914" s="728" t="s">
        <v>1737</v>
      </c>
      <c r="I914" s="760" t="s">
        <v>2845</v>
      </c>
      <c r="J914" s="801" t="s">
        <v>403</v>
      </c>
      <c r="K914" s="899" t="s">
        <v>1738</v>
      </c>
      <c r="L914" s="728" t="s">
        <v>1744</v>
      </c>
      <c r="M914" s="761">
        <v>40675</v>
      </c>
      <c r="N914" s="783" t="s">
        <v>252</v>
      </c>
      <c r="O914" s="784" t="s">
        <v>50</v>
      </c>
      <c r="P914" s="728" t="s">
        <v>2923</v>
      </c>
      <c r="Q914" s="728" t="s">
        <v>1741</v>
      </c>
      <c r="R914" s="728">
        <v>611</v>
      </c>
      <c r="S914" s="788">
        <v>11210410</v>
      </c>
      <c r="T914" s="788">
        <v>11210410</v>
      </c>
      <c r="U914" s="789">
        <v>10663516</v>
      </c>
      <c r="V914" s="789">
        <f>10984230+6750000</f>
        <v>17734230</v>
      </c>
      <c r="W914" s="789">
        <f>10984230+6750000</f>
        <v>17734230</v>
      </c>
      <c r="X914" s="789">
        <f>10984230+6750000</f>
        <v>17734230</v>
      </c>
      <c r="AA914" s="789">
        <v>10663516</v>
      </c>
      <c r="AG914" s="177" t="str">
        <f t="shared" si="26"/>
        <v>62005030430411010611</v>
      </c>
      <c r="AH914" s="517">
        <f t="shared" si="27"/>
        <v>10663516</v>
      </c>
    </row>
    <row r="915" spans="1:34" ht="79.2">
      <c r="A915" s="721">
        <v>620</v>
      </c>
      <c r="B915" s="720" t="s">
        <v>1528</v>
      </c>
      <c r="C915" s="727" t="s">
        <v>54</v>
      </c>
      <c r="D915" s="720" t="s">
        <v>2924</v>
      </c>
      <c r="E915" s="699" t="s">
        <v>2795</v>
      </c>
      <c r="F915" s="760" t="s">
        <v>198</v>
      </c>
      <c r="G915" s="785">
        <v>39814</v>
      </c>
      <c r="H915" s="761" t="s">
        <v>1532</v>
      </c>
      <c r="I915" s="760" t="s">
        <v>2845</v>
      </c>
      <c r="J915" s="801" t="s">
        <v>403</v>
      </c>
      <c r="K915" s="728" t="s">
        <v>3247</v>
      </c>
      <c r="L915" s="800" t="s">
        <v>3268</v>
      </c>
      <c r="M915" s="761">
        <v>42866</v>
      </c>
      <c r="N915" s="801" t="s">
        <v>46</v>
      </c>
      <c r="O915" s="801" t="s">
        <v>48</v>
      </c>
      <c r="P915" s="729" t="s">
        <v>2925</v>
      </c>
      <c r="Q915" s="720" t="s">
        <v>158</v>
      </c>
      <c r="R915" s="721">
        <v>244</v>
      </c>
      <c r="S915" s="803">
        <v>0</v>
      </c>
      <c r="T915" s="803">
        <v>0</v>
      </c>
      <c r="U915" s="789">
        <v>1689188.53</v>
      </c>
      <c r="V915" s="803">
        <v>0</v>
      </c>
      <c r="W915" s="803">
        <v>0</v>
      </c>
      <c r="X915" s="803">
        <v>0</v>
      </c>
      <c r="AA915" s="789">
        <f>1317500+438503.65</f>
        <v>1756003.65</v>
      </c>
      <c r="AG915" s="177" t="str">
        <f t="shared" si="26"/>
        <v>62001138310010010244</v>
      </c>
      <c r="AH915" s="517">
        <f t="shared" si="27"/>
        <v>1689188.53</v>
      </c>
    </row>
    <row r="916" spans="1:34" ht="79.2">
      <c r="A916" s="721" t="s">
        <v>3479</v>
      </c>
      <c r="B916" s="720" t="s">
        <v>1528</v>
      </c>
      <c r="C916" s="600" t="s">
        <v>54</v>
      </c>
      <c r="D916" s="804" t="s">
        <v>2924</v>
      </c>
      <c r="E916" s="781" t="s">
        <v>3480</v>
      </c>
      <c r="F916" s="760" t="s">
        <v>198</v>
      </c>
      <c r="G916" s="785">
        <v>39814</v>
      </c>
      <c r="H916" s="728" t="s">
        <v>1532</v>
      </c>
      <c r="I916" s="760" t="s">
        <v>2845</v>
      </c>
      <c r="J916" s="801" t="s">
        <v>403</v>
      </c>
      <c r="K916" s="728" t="s">
        <v>1721</v>
      </c>
      <c r="L916" s="728" t="s">
        <v>1787</v>
      </c>
      <c r="M916" s="761">
        <v>42110</v>
      </c>
      <c r="N916" s="783" t="s">
        <v>252</v>
      </c>
      <c r="O916" s="784" t="s">
        <v>252</v>
      </c>
      <c r="P916" s="728" t="s">
        <v>2925</v>
      </c>
      <c r="Q916" s="728" t="s">
        <v>158</v>
      </c>
      <c r="R916" s="728">
        <v>244</v>
      </c>
      <c r="S916" s="788">
        <v>5995492.4400000004</v>
      </c>
      <c r="T916" s="788">
        <v>5717705.5300000003</v>
      </c>
      <c r="U916" s="786">
        <v>5653339.0300000003</v>
      </c>
      <c r="V916" s="802">
        <v>5455970</v>
      </c>
      <c r="W916" s="802">
        <v>5455970</v>
      </c>
      <c r="X916" s="802">
        <v>5455970</v>
      </c>
      <c r="AA916" s="786">
        <v>5653339.0300000003</v>
      </c>
      <c r="AG916" s="177" t="str">
        <f t="shared" si="26"/>
        <v>62005058310010010244</v>
      </c>
      <c r="AH916" s="517">
        <f t="shared" si="27"/>
        <v>5653339.0300000003</v>
      </c>
    </row>
    <row r="917" spans="1:34" ht="158.4">
      <c r="A917" s="721" t="s">
        <v>3479</v>
      </c>
      <c r="B917" s="720" t="s">
        <v>1528</v>
      </c>
      <c r="C917" s="600" t="s">
        <v>54</v>
      </c>
      <c r="D917" s="804" t="s">
        <v>2924</v>
      </c>
      <c r="E917" s="781" t="s">
        <v>3498</v>
      </c>
      <c r="F917" s="781" t="s">
        <v>2927</v>
      </c>
      <c r="G917" s="760" t="s">
        <v>2928</v>
      </c>
      <c r="H917" s="728" t="s">
        <v>1791</v>
      </c>
      <c r="I917" s="728" t="s">
        <v>1792</v>
      </c>
      <c r="J917" s="699" t="s">
        <v>2310</v>
      </c>
      <c r="K917" s="728" t="s">
        <v>1794</v>
      </c>
      <c r="L917" s="728" t="s">
        <v>1795</v>
      </c>
      <c r="M917" s="761" t="s">
        <v>1796</v>
      </c>
      <c r="N917" s="783" t="s">
        <v>252</v>
      </c>
      <c r="O917" s="784" t="s">
        <v>252</v>
      </c>
      <c r="P917" s="728" t="s">
        <v>2929</v>
      </c>
      <c r="Q917" s="728" t="s">
        <v>87</v>
      </c>
      <c r="R917" s="728">
        <v>121</v>
      </c>
      <c r="S917" s="788">
        <v>37493520</v>
      </c>
      <c r="T917" s="788">
        <v>37493507.979999997</v>
      </c>
      <c r="U917" s="789">
        <v>33586160.539999999</v>
      </c>
      <c r="V917" s="789">
        <v>31882270</v>
      </c>
      <c r="W917" s="789">
        <v>31882270</v>
      </c>
      <c r="X917" s="789">
        <v>31882270</v>
      </c>
      <c r="AA917" s="789">
        <v>33586160.539999999</v>
      </c>
      <c r="AG917" s="177" t="str">
        <f t="shared" si="26"/>
        <v>62005058310010020121</v>
      </c>
      <c r="AH917" s="517">
        <f t="shared" si="27"/>
        <v>33586160.539999999</v>
      </c>
    </row>
    <row r="918" spans="1:34" ht="158.4">
      <c r="A918" s="721" t="s">
        <v>3479</v>
      </c>
      <c r="B918" s="720" t="s">
        <v>1528</v>
      </c>
      <c r="C918" s="600" t="s">
        <v>54</v>
      </c>
      <c r="D918" s="804" t="s">
        <v>2924</v>
      </c>
      <c r="E918" s="781" t="s">
        <v>2926</v>
      </c>
      <c r="F918" s="781" t="s">
        <v>2927</v>
      </c>
      <c r="G918" s="760" t="s">
        <v>2928</v>
      </c>
      <c r="H918" s="728" t="s">
        <v>2930</v>
      </c>
      <c r="I918" s="728" t="s">
        <v>1792</v>
      </c>
      <c r="J918" s="699" t="s">
        <v>2310</v>
      </c>
      <c r="K918" s="728" t="s">
        <v>1798</v>
      </c>
      <c r="L918" s="728" t="s">
        <v>1799</v>
      </c>
      <c r="M918" s="761" t="s">
        <v>1796</v>
      </c>
      <c r="N918" s="783" t="s">
        <v>252</v>
      </c>
      <c r="O918" s="784" t="s">
        <v>252</v>
      </c>
      <c r="P918" s="728" t="s">
        <v>2929</v>
      </c>
      <c r="Q918" s="728" t="s">
        <v>87</v>
      </c>
      <c r="R918" s="728">
        <v>129</v>
      </c>
      <c r="S918" s="788">
        <v>11503240</v>
      </c>
      <c r="T918" s="788">
        <v>11426684.85</v>
      </c>
      <c r="U918" s="789">
        <v>10120357.940000001</v>
      </c>
      <c r="V918" s="802">
        <v>9628450</v>
      </c>
      <c r="W918" s="786">
        <v>9628450</v>
      </c>
      <c r="X918" s="786">
        <v>9628450</v>
      </c>
      <c r="AA918" s="789">
        <v>10120357.940000001</v>
      </c>
      <c r="AG918" s="177" t="str">
        <f t="shared" si="26"/>
        <v>62005058310010020129</v>
      </c>
      <c r="AH918" s="517">
        <f t="shared" si="27"/>
        <v>10120357.940000001</v>
      </c>
    </row>
    <row r="919" spans="1:34" ht="79.2">
      <c r="A919" s="721" t="s">
        <v>3479</v>
      </c>
      <c r="B919" s="720" t="s">
        <v>1528</v>
      </c>
      <c r="C919" s="600" t="s">
        <v>54</v>
      </c>
      <c r="D919" s="804" t="s">
        <v>2924</v>
      </c>
      <c r="E919" s="781" t="s">
        <v>1275</v>
      </c>
      <c r="F919" s="699" t="s">
        <v>2931</v>
      </c>
      <c r="G919" s="699" t="s">
        <v>450</v>
      </c>
      <c r="H919" s="728" t="s">
        <v>623</v>
      </c>
      <c r="I919" s="728" t="s">
        <v>705</v>
      </c>
      <c r="J919" s="801" t="s">
        <v>452</v>
      </c>
      <c r="K919" s="728" t="s">
        <v>1803</v>
      </c>
      <c r="L919" s="728" t="s">
        <v>365</v>
      </c>
      <c r="M919" s="761">
        <v>37923</v>
      </c>
      <c r="N919" s="783" t="s">
        <v>252</v>
      </c>
      <c r="O919" s="784" t="s">
        <v>252</v>
      </c>
      <c r="P919" s="728" t="s">
        <v>2925</v>
      </c>
      <c r="Q919" s="728" t="s">
        <v>158</v>
      </c>
      <c r="R919" s="728">
        <v>122</v>
      </c>
      <c r="S919" s="788">
        <v>1103590</v>
      </c>
      <c r="T919" s="788">
        <v>1099777</v>
      </c>
      <c r="U919" s="789">
        <v>1024495.62</v>
      </c>
      <c r="V919" s="789">
        <v>908445</v>
      </c>
      <c r="W919" s="789">
        <v>908445</v>
      </c>
      <c r="X919" s="789">
        <v>908445</v>
      </c>
      <c r="AA919" s="789">
        <v>1024495.62</v>
      </c>
      <c r="AG919" s="177" t="str">
        <f t="shared" si="26"/>
        <v>62005058310010010122</v>
      </c>
      <c r="AH919" s="517">
        <f t="shared" si="27"/>
        <v>1024495.62</v>
      </c>
    </row>
    <row r="920" spans="1:34" ht="79.2">
      <c r="A920" s="721">
        <v>620</v>
      </c>
      <c r="B920" s="720" t="s">
        <v>1528</v>
      </c>
      <c r="C920" s="600" t="s">
        <v>54</v>
      </c>
      <c r="D920" s="804" t="s">
        <v>2924</v>
      </c>
      <c r="E920" s="781" t="s">
        <v>2932</v>
      </c>
      <c r="F920" s="699" t="s">
        <v>2931</v>
      </c>
      <c r="G920" s="699" t="s">
        <v>450</v>
      </c>
      <c r="H920" s="728" t="s">
        <v>623</v>
      </c>
      <c r="I920" s="728" t="s">
        <v>705</v>
      </c>
      <c r="J920" s="801" t="s">
        <v>452</v>
      </c>
      <c r="K920" s="728" t="s">
        <v>1803</v>
      </c>
      <c r="L920" s="728" t="s">
        <v>365</v>
      </c>
      <c r="M920" s="761">
        <v>37923</v>
      </c>
      <c r="N920" s="783" t="s">
        <v>252</v>
      </c>
      <c r="O920" s="784" t="s">
        <v>252</v>
      </c>
      <c r="P920" s="728" t="s">
        <v>2925</v>
      </c>
      <c r="Q920" s="728" t="s">
        <v>158</v>
      </c>
      <c r="R920" s="728">
        <v>129</v>
      </c>
      <c r="S920" s="788">
        <v>327000</v>
      </c>
      <c r="T920" s="788">
        <v>323160.68</v>
      </c>
      <c r="U920" s="789">
        <v>294275.88</v>
      </c>
      <c r="V920" s="789">
        <v>274315</v>
      </c>
      <c r="W920" s="789">
        <v>274315</v>
      </c>
      <c r="X920" s="789">
        <v>274315</v>
      </c>
      <c r="AA920" s="789">
        <v>294275.88</v>
      </c>
      <c r="AG920" s="177" t="str">
        <f t="shared" si="26"/>
        <v>62005058310010010129</v>
      </c>
      <c r="AH920" s="517">
        <f t="shared" si="27"/>
        <v>294275.88</v>
      </c>
    </row>
    <row r="921" spans="1:34" ht="79.2">
      <c r="A921" s="721">
        <v>620</v>
      </c>
      <c r="B921" s="720" t="s">
        <v>1528</v>
      </c>
      <c r="C921" s="600" t="s">
        <v>54</v>
      </c>
      <c r="D921" s="804" t="s">
        <v>2924</v>
      </c>
      <c r="E921" s="781" t="s">
        <v>2795</v>
      </c>
      <c r="F921" s="699" t="s">
        <v>198</v>
      </c>
      <c r="G921" s="785">
        <v>39814</v>
      </c>
      <c r="H921" s="728" t="s">
        <v>1737</v>
      </c>
      <c r="I921" s="760" t="s">
        <v>2845</v>
      </c>
      <c r="J921" s="801" t="s">
        <v>403</v>
      </c>
      <c r="K921" s="728" t="s">
        <v>1721</v>
      </c>
      <c r="L921" s="728" t="s">
        <v>1722</v>
      </c>
      <c r="M921" s="761">
        <v>42110</v>
      </c>
      <c r="N921" s="783" t="s">
        <v>252</v>
      </c>
      <c r="O921" s="784" t="s">
        <v>252</v>
      </c>
      <c r="P921" s="728" t="s">
        <v>2925</v>
      </c>
      <c r="Q921" s="728" t="s">
        <v>158</v>
      </c>
      <c r="R921" s="728">
        <v>851</v>
      </c>
      <c r="S921" s="788">
        <v>69000</v>
      </c>
      <c r="T921" s="788">
        <v>6396</v>
      </c>
      <c r="U921" s="789">
        <v>69000</v>
      </c>
      <c r="V921" s="802">
        <v>69000</v>
      </c>
      <c r="W921" s="789">
        <v>69000</v>
      </c>
      <c r="X921" s="789">
        <v>69000</v>
      </c>
      <c r="AA921" s="789">
        <v>69000</v>
      </c>
      <c r="AG921" s="177" t="str">
        <f t="shared" si="26"/>
        <v>62005058310010010851</v>
      </c>
      <c r="AH921" s="517">
        <f t="shared" si="27"/>
        <v>69000</v>
      </c>
    </row>
    <row r="922" spans="1:34" ht="79.2">
      <c r="A922" s="721" t="s">
        <v>3479</v>
      </c>
      <c r="B922" s="720" t="s">
        <v>1528</v>
      </c>
      <c r="C922" s="600" t="s">
        <v>54</v>
      </c>
      <c r="D922" s="804" t="s">
        <v>2924</v>
      </c>
      <c r="E922" s="781" t="s">
        <v>3480</v>
      </c>
      <c r="F922" s="699" t="s">
        <v>198</v>
      </c>
      <c r="G922" s="785">
        <v>39814</v>
      </c>
      <c r="H922" s="728" t="s">
        <v>1737</v>
      </c>
      <c r="I922" s="760" t="s">
        <v>2845</v>
      </c>
      <c r="J922" s="801" t="s">
        <v>403</v>
      </c>
      <c r="K922" s="728" t="s">
        <v>1721</v>
      </c>
      <c r="L922" s="728" t="s">
        <v>1722</v>
      </c>
      <c r="M922" s="761">
        <v>42110</v>
      </c>
      <c r="N922" s="783" t="s">
        <v>252</v>
      </c>
      <c r="O922" s="784" t="s">
        <v>252</v>
      </c>
      <c r="P922" s="728" t="s">
        <v>2925</v>
      </c>
      <c r="Q922" s="728" t="s">
        <v>158</v>
      </c>
      <c r="R922" s="728">
        <v>852</v>
      </c>
      <c r="S922" s="788">
        <v>39866.870000000003</v>
      </c>
      <c r="T922" s="788">
        <v>38740.269999999997</v>
      </c>
      <c r="U922" s="789">
        <v>24345.789999999997</v>
      </c>
      <c r="V922" s="802">
        <v>40000</v>
      </c>
      <c r="W922" s="789">
        <v>40000</v>
      </c>
      <c r="X922" s="789">
        <v>40000</v>
      </c>
      <c r="AA922" s="789">
        <v>24345.789999999997</v>
      </c>
      <c r="AG922" s="177" t="str">
        <f t="shared" si="26"/>
        <v>62005058310010010852</v>
      </c>
      <c r="AH922" s="517">
        <f t="shared" si="27"/>
        <v>24345.789999999997</v>
      </c>
    </row>
    <row r="923" spans="1:34" ht="79.2">
      <c r="A923" s="721">
        <v>620</v>
      </c>
      <c r="B923" s="720" t="s">
        <v>1528</v>
      </c>
      <c r="C923" s="600" t="s">
        <v>54</v>
      </c>
      <c r="D923" s="804" t="s">
        <v>2924</v>
      </c>
      <c r="E923" s="781" t="s">
        <v>2795</v>
      </c>
      <c r="F923" s="699" t="s">
        <v>198</v>
      </c>
      <c r="G923" s="785">
        <v>39814</v>
      </c>
      <c r="H923" s="728" t="s">
        <v>1737</v>
      </c>
      <c r="I923" s="760" t="s">
        <v>2845</v>
      </c>
      <c r="J923" s="801" t="s">
        <v>403</v>
      </c>
      <c r="K923" s="728" t="s">
        <v>1721</v>
      </c>
      <c r="L923" s="728" t="s">
        <v>1722</v>
      </c>
      <c r="M923" s="761">
        <v>42110</v>
      </c>
      <c r="N923" s="783" t="s">
        <v>252</v>
      </c>
      <c r="O923" s="784" t="s">
        <v>252</v>
      </c>
      <c r="P923" s="728" t="s">
        <v>2925</v>
      </c>
      <c r="Q923" s="728" t="s">
        <v>158</v>
      </c>
      <c r="R923" s="728">
        <v>853</v>
      </c>
      <c r="S923" s="788">
        <v>133.13</v>
      </c>
      <c r="T923" s="788">
        <v>131.51</v>
      </c>
      <c r="U923" s="786">
        <v>6000.3</v>
      </c>
      <c r="V923" s="805">
        <v>0</v>
      </c>
      <c r="W923" s="805">
        <v>0</v>
      </c>
      <c r="X923" s="805">
        <v>0</v>
      </c>
      <c r="AA923" s="786">
        <v>6000.3</v>
      </c>
      <c r="AG923" s="177" t="str">
        <f t="shared" si="26"/>
        <v>62005058310010010853</v>
      </c>
      <c r="AH923" s="517">
        <f t="shared" si="27"/>
        <v>6000.3</v>
      </c>
    </row>
    <row r="924" spans="1:34" ht="79.2">
      <c r="A924" s="721" t="s">
        <v>3479</v>
      </c>
      <c r="B924" s="720" t="s">
        <v>1528</v>
      </c>
      <c r="C924" s="600" t="s">
        <v>54</v>
      </c>
      <c r="D924" s="804" t="s">
        <v>2924</v>
      </c>
      <c r="E924" s="781" t="s">
        <v>3480</v>
      </c>
      <c r="F924" s="699" t="s">
        <v>198</v>
      </c>
      <c r="G924" s="785">
        <v>39814</v>
      </c>
      <c r="H924" s="728" t="s">
        <v>1737</v>
      </c>
      <c r="I924" s="760" t="s">
        <v>2845</v>
      </c>
      <c r="J924" s="801" t="s">
        <v>403</v>
      </c>
      <c r="K924" s="728" t="s">
        <v>3229</v>
      </c>
      <c r="L924" s="728" t="s">
        <v>3269</v>
      </c>
      <c r="M924" s="761" t="s">
        <v>3177</v>
      </c>
      <c r="N924" s="783" t="s">
        <v>46</v>
      </c>
      <c r="O924" s="784" t="s">
        <v>48</v>
      </c>
      <c r="P924" s="728" t="s">
        <v>2933</v>
      </c>
      <c r="Q924" s="728" t="s">
        <v>200</v>
      </c>
      <c r="R924" s="728">
        <v>831</v>
      </c>
      <c r="S924" s="788">
        <v>686026.21</v>
      </c>
      <c r="T924" s="788">
        <v>686026.21</v>
      </c>
      <c r="U924" s="789">
        <v>1038245.03</v>
      </c>
      <c r="V924" s="802">
        <v>500000</v>
      </c>
      <c r="W924" s="802">
        <v>500000</v>
      </c>
      <c r="X924" s="802">
        <v>500000</v>
      </c>
      <c r="AA924" s="789">
        <v>1038245.03</v>
      </c>
      <c r="AG924" s="177" t="str">
        <f t="shared" si="26"/>
        <v>62001138310020050831</v>
      </c>
      <c r="AH924" s="517">
        <f t="shared" si="27"/>
        <v>1038245.03</v>
      </c>
    </row>
    <row r="925" spans="1:34" ht="79.2">
      <c r="A925" s="721">
        <v>620</v>
      </c>
      <c r="B925" s="720" t="s">
        <v>1528</v>
      </c>
      <c r="C925" s="600" t="s">
        <v>54</v>
      </c>
      <c r="D925" s="804" t="s">
        <v>2924</v>
      </c>
      <c r="E925" s="781" t="s">
        <v>2934</v>
      </c>
      <c r="F925" s="699" t="s">
        <v>2935</v>
      </c>
      <c r="G925" s="761" t="s">
        <v>1809</v>
      </c>
      <c r="H925" s="728" t="s">
        <v>623</v>
      </c>
      <c r="I925" s="728" t="s">
        <v>2936</v>
      </c>
      <c r="J925" s="801" t="s">
        <v>1802</v>
      </c>
      <c r="K925" s="728" t="s">
        <v>1811</v>
      </c>
      <c r="L925" s="728" t="s">
        <v>1812</v>
      </c>
      <c r="M925" s="761">
        <v>41920</v>
      </c>
      <c r="N925" s="783" t="s">
        <v>46</v>
      </c>
      <c r="O925" s="784" t="s">
        <v>48</v>
      </c>
      <c r="P925" s="728" t="s">
        <v>2937</v>
      </c>
      <c r="Q925" s="728" t="s">
        <v>375</v>
      </c>
      <c r="R925" s="728">
        <v>122</v>
      </c>
      <c r="S925" s="788">
        <v>87750</v>
      </c>
      <c r="T925" s="788">
        <v>87750</v>
      </c>
      <c r="U925" s="786">
        <v>101415</v>
      </c>
      <c r="V925" s="805">
        <v>0</v>
      </c>
      <c r="W925" s="805">
        <v>0</v>
      </c>
      <c r="X925" s="805">
        <v>0</v>
      </c>
      <c r="AA925" s="786">
        <v>101415</v>
      </c>
      <c r="AG925" s="177" t="str">
        <f t="shared" si="26"/>
        <v>62001138310010050122</v>
      </c>
      <c r="AH925" s="517">
        <f t="shared" si="27"/>
        <v>101415</v>
      </c>
    </row>
    <row r="926" spans="1:34" ht="79.2">
      <c r="A926" s="721">
        <v>620</v>
      </c>
      <c r="B926" s="720" t="s">
        <v>1528</v>
      </c>
      <c r="C926" s="600" t="s">
        <v>54</v>
      </c>
      <c r="D926" s="804" t="s">
        <v>2924</v>
      </c>
      <c r="E926" s="781" t="s">
        <v>2934</v>
      </c>
      <c r="F926" s="699" t="s">
        <v>2935</v>
      </c>
      <c r="G926" s="761" t="s">
        <v>1809</v>
      </c>
      <c r="H926" s="728" t="s">
        <v>623</v>
      </c>
      <c r="I926" s="728" t="s">
        <v>2936</v>
      </c>
      <c r="J926" s="801" t="s">
        <v>1802</v>
      </c>
      <c r="K926" s="728" t="s">
        <v>1814</v>
      </c>
      <c r="L926" s="728" t="s">
        <v>1812</v>
      </c>
      <c r="M926" s="761">
        <v>41920</v>
      </c>
      <c r="N926" s="783" t="s">
        <v>46</v>
      </c>
      <c r="O926" s="784" t="s">
        <v>48</v>
      </c>
      <c r="P926" s="728" t="s">
        <v>2937</v>
      </c>
      <c r="Q926" s="728" t="s">
        <v>375</v>
      </c>
      <c r="R926" s="728">
        <v>129</v>
      </c>
      <c r="S926" s="788">
        <v>26500.5</v>
      </c>
      <c r="T926" s="788">
        <v>26500.5</v>
      </c>
      <c r="U926" s="786">
        <v>30627.33</v>
      </c>
      <c r="V926" s="805">
        <v>0</v>
      </c>
      <c r="W926" s="805">
        <v>0</v>
      </c>
      <c r="X926" s="805">
        <v>0</v>
      </c>
      <c r="AA926" s="786">
        <v>30627.33</v>
      </c>
      <c r="AG926" s="177" t="str">
        <f t="shared" si="26"/>
        <v>62001138310010050129</v>
      </c>
      <c r="AH926" s="517">
        <f t="shared" si="27"/>
        <v>30627.33</v>
      </c>
    </row>
    <row r="927" spans="1:34" ht="92.4">
      <c r="A927" s="721">
        <v>620</v>
      </c>
      <c r="B927" s="720" t="s">
        <v>1528</v>
      </c>
      <c r="C927" s="600" t="s">
        <v>54</v>
      </c>
      <c r="D927" s="600" t="s">
        <v>197</v>
      </c>
      <c r="E927" s="781" t="s">
        <v>2795</v>
      </c>
      <c r="F927" s="781" t="s">
        <v>1785</v>
      </c>
      <c r="G927" s="785">
        <v>39814</v>
      </c>
      <c r="H927" s="728" t="s">
        <v>1737</v>
      </c>
      <c r="I927" s="728" t="s">
        <v>177</v>
      </c>
      <c r="J927" s="759" t="s">
        <v>403</v>
      </c>
      <c r="K927" s="728" t="s">
        <v>3247</v>
      </c>
      <c r="L927" s="728" t="s">
        <v>3270</v>
      </c>
      <c r="M927" s="761">
        <v>42866</v>
      </c>
      <c r="N927" s="783" t="s">
        <v>46</v>
      </c>
      <c r="O927" s="784" t="s">
        <v>48</v>
      </c>
      <c r="P927" s="728">
        <v>8310020050</v>
      </c>
      <c r="Q927" s="728" t="s">
        <v>2938</v>
      </c>
      <c r="R927" s="728">
        <v>853</v>
      </c>
      <c r="S927" s="786">
        <v>0</v>
      </c>
      <c r="T927" s="786">
        <v>0</v>
      </c>
      <c r="U927" s="786">
        <v>87500</v>
      </c>
      <c r="V927" s="786">
        <v>0</v>
      </c>
      <c r="W927" s="786">
        <v>0</v>
      </c>
      <c r="X927" s="786">
        <v>0</v>
      </c>
      <c r="AA927" s="786">
        <v>87500</v>
      </c>
      <c r="AG927" s="177" t="str">
        <f t="shared" si="26"/>
        <v>62001138310020050853</v>
      </c>
      <c r="AH927" s="517">
        <f t="shared" si="27"/>
        <v>87500</v>
      </c>
    </row>
    <row r="928" spans="1:34" ht="79.2">
      <c r="A928" s="721">
        <v>620</v>
      </c>
      <c r="B928" s="720" t="s">
        <v>1528</v>
      </c>
      <c r="C928" s="600" t="s">
        <v>54</v>
      </c>
      <c r="D928" s="804" t="s">
        <v>2924</v>
      </c>
      <c r="E928" s="781" t="s">
        <v>2795</v>
      </c>
      <c r="F928" s="781" t="s">
        <v>1785</v>
      </c>
      <c r="G928" s="785">
        <v>39814</v>
      </c>
      <c r="H928" s="728" t="s">
        <v>1737</v>
      </c>
      <c r="I928" s="760" t="s">
        <v>2845</v>
      </c>
      <c r="J928" s="801" t="s">
        <v>403</v>
      </c>
      <c r="K928" s="728" t="s">
        <v>3229</v>
      </c>
      <c r="L928" s="728" t="s">
        <v>3271</v>
      </c>
      <c r="M928" s="761" t="s">
        <v>3177</v>
      </c>
      <c r="N928" s="783" t="s">
        <v>46</v>
      </c>
      <c r="O928" s="784" t="s">
        <v>48</v>
      </c>
      <c r="P928" s="728">
        <v>8310021040</v>
      </c>
      <c r="Q928" s="728" t="s">
        <v>1817</v>
      </c>
      <c r="R928" s="728">
        <v>831</v>
      </c>
      <c r="S928" s="788">
        <v>237800</v>
      </c>
      <c r="T928" s="788">
        <v>237800</v>
      </c>
      <c r="U928" s="786">
        <v>360000</v>
      </c>
      <c r="V928" s="786">
        <v>0</v>
      </c>
      <c r="W928" s="786">
        <v>0</v>
      </c>
      <c r="X928" s="786">
        <v>0</v>
      </c>
      <c r="AA928" s="786">
        <v>360000</v>
      </c>
      <c r="AG928" s="177" t="str">
        <f t="shared" si="26"/>
        <v>62001138310021040831</v>
      </c>
      <c r="AH928" s="517">
        <f t="shared" si="27"/>
        <v>360000</v>
      </c>
    </row>
    <row r="929" spans="1:34" ht="79.2">
      <c r="A929" s="721">
        <v>620</v>
      </c>
      <c r="B929" s="720" t="s">
        <v>1528</v>
      </c>
      <c r="C929" s="600" t="s">
        <v>54</v>
      </c>
      <c r="D929" s="804" t="s">
        <v>2924</v>
      </c>
      <c r="E929" s="781" t="s">
        <v>2795</v>
      </c>
      <c r="F929" s="781" t="s">
        <v>1785</v>
      </c>
      <c r="G929" s="785">
        <v>39814</v>
      </c>
      <c r="H929" s="728" t="s">
        <v>1737</v>
      </c>
      <c r="I929" s="760" t="s">
        <v>2845</v>
      </c>
      <c r="J929" s="801" t="s">
        <v>403</v>
      </c>
      <c r="K929" s="728" t="s">
        <v>3229</v>
      </c>
      <c r="L929" s="728" t="s">
        <v>3271</v>
      </c>
      <c r="M929" s="761" t="s">
        <v>3177</v>
      </c>
      <c r="N929" s="783" t="s">
        <v>46</v>
      </c>
      <c r="O929" s="784" t="s">
        <v>48</v>
      </c>
      <c r="P929" s="728">
        <v>8310021040</v>
      </c>
      <c r="Q929" s="728" t="s">
        <v>1817</v>
      </c>
      <c r="R929" s="728">
        <v>853</v>
      </c>
      <c r="S929" s="788">
        <v>6000000</v>
      </c>
      <c r="T929" s="788">
        <v>6000000</v>
      </c>
      <c r="U929" s="786">
        <v>3541200</v>
      </c>
      <c r="V929" s="786">
        <v>0</v>
      </c>
      <c r="W929" s="786">
        <v>0</v>
      </c>
      <c r="X929" s="786">
        <v>0</v>
      </c>
      <c r="AA929" s="786">
        <v>3541200</v>
      </c>
      <c r="AG929" s="177" t="str">
        <f t="shared" si="26"/>
        <v>62001138310021040853</v>
      </c>
      <c r="AH929" s="517">
        <f t="shared" si="27"/>
        <v>3541200</v>
      </c>
    </row>
    <row r="930" spans="1:34" ht="132">
      <c r="A930" s="721">
        <v>620</v>
      </c>
      <c r="B930" s="720" t="s">
        <v>1528</v>
      </c>
      <c r="C930" s="600" t="s">
        <v>54</v>
      </c>
      <c r="D930" s="804" t="s">
        <v>2924</v>
      </c>
      <c r="E930" s="781" t="s">
        <v>3272</v>
      </c>
      <c r="F930" s="781" t="s">
        <v>3273</v>
      </c>
      <c r="G930" s="785">
        <v>39234</v>
      </c>
      <c r="H930" s="728" t="s">
        <v>1737</v>
      </c>
      <c r="I930" s="760" t="s">
        <v>2845</v>
      </c>
      <c r="J930" s="801" t="s">
        <v>403</v>
      </c>
      <c r="K930" s="728" t="s">
        <v>3274</v>
      </c>
      <c r="L930" s="728" t="s">
        <v>3275</v>
      </c>
      <c r="M930" s="761" t="s">
        <v>3276</v>
      </c>
      <c r="N930" s="783">
        <v>5</v>
      </c>
      <c r="O930" s="784">
        <v>5</v>
      </c>
      <c r="P930" s="728">
        <v>8310010020</v>
      </c>
      <c r="Q930" s="728" t="s">
        <v>87</v>
      </c>
      <c r="R930" s="728">
        <v>321</v>
      </c>
      <c r="S930" s="788">
        <v>0</v>
      </c>
      <c r="T930" s="788">
        <v>0</v>
      </c>
      <c r="U930" s="786">
        <v>162770.56</v>
      </c>
      <c r="V930" s="786">
        <v>0</v>
      </c>
      <c r="W930" s="786">
        <v>0</v>
      </c>
      <c r="X930" s="786">
        <v>0</v>
      </c>
      <c r="AA930" s="786">
        <v>162770.56</v>
      </c>
      <c r="AG930" s="177" t="str">
        <f t="shared" si="26"/>
        <v>620558310010020321</v>
      </c>
      <c r="AH930" s="517">
        <f t="shared" si="27"/>
        <v>162770.56</v>
      </c>
    </row>
    <row r="931" spans="1:34" ht="105.6">
      <c r="A931" s="721">
        <v>620</v>
      </c>
      <c r="B931" s="720" t="s">
        <v>1528</v>
      </c>
      <c r="C931" s="733" t="s">
        <v>2240</v>
      </c>
      <c r="D931" s="600" t="s">
        <v>2939</v>
      </c>
      <c r="E931" s="899" t="s">
        <v>3497</v>
      </c>
      <c r="F931" s="760" t="s">
        <v>2940</v>
      </c>
      <c r="G931" s="760" t="s">
        <v>2914</v>
      </c>
      <c r="H931" s="728" t="s">
        <v>1547</v>
      </c>
      <c r="I931" s="699" t="s">
        <v>177</v>
      </c>
      <c r="J931" s="801" t="s">
        <v>403</v>
      </c>
      <c r="K931" s="728" t="s">
        <v>2941</v>
      </c>
      <c r="L931" s="699" t="s">
        <v>2942</v>
      </c>
      <c r="M931" s="801" t="s">
        <v>2943</v>
      </c>
      <c r="N931" s="783" t="s">
        <v>119</v>
      </c>
      <c r="O931" s="784" t="s">
        <v>548</v>
      </c>
      <c r="P931" s="902" t="s">
        <v>2944</v>
      </c>
      <c r="Q931" s="728" t="s">
        <v>2945</v>
      </c>
      <c r="R931" s="728">
        <v>611</v>
      </c>
      <c r="S931" s="788">
        <v>0</v>
      </c>
      <c r="T931" s="786">
        <v>0</v>
      </c>
      <c r="U931" s="789">
        <v>14176350.92</v>
      </c>
      <c r="V931" s="790">
        <v>41780750</v>
      </c>
      <c r="W931" s="790">
        <v>41780750</v>
      </c>
      <c r="X931" s="790">
        <v>41780750</v>
      </c>
      <c r="AA931" s="789">
        <v>14176350.92</v>
      </c>
      <c r="AG931" s="177" t="str">
        <f t="shared" si="26"/>
        <v>62004090420311010611</v>
      </c>
      <c r="AH931" s="517">
        <f t="shared" si="27"/>
        <v>14176350.92</v>
      </c>
    </row>
    <row r="932" spans="1:34" ht="105.6">
      <c r="A932" s="721">
        <v>620</v>
      </c>
      <c r="B932" s="720" t="s">
        <v>1528</v>
      </c>
      <c r="C932" s="600" t="s">
        <v>1819</v>
      </c>
      <c r="D932" s="600" t="s">
        <v>2946</v>
      </c>
      <c r="E932" s="781" t="s">
        <v>2795</v>
      </c>
      <c r="F932" s="699" t="s">
        <v>2947</v>
      </c>
      <c r="G932" s="785">
        <v>39814</v>
      </c>
      <c r="H932" s="733" t="s">
        <v>1822</v>
      </c>
      <c r="I932" s="801" t="s">
        <v>1823</v>
      </c>
      <c r="J932" s="759" t="s">
        <v>1824</v>
      </c>
      <c r="K932" s="899" t="s">
        <v>1825</v>
      </c>
      <c r="L932" s="728" t="s">
        <v>1826</v>
      </c>
      <c r="M932" s="761">
        <v>40530</v>
      </c>
      <c r="N932" s="783" t="s">
        <v>252</v>
      </c>
      <c r="O932" s="784" t="s">
        <v>50</v>
      </c>
      <c r="P932" s="728" t="s">
        <v>2948</v>
      </c>
      <c r="Q932" s="728" t="s">
        <v>1828</v>
      </c>
      <c r="R932" s="728">
        <v>244</v>
      </c>
      <c r="S932" s="788">
        <v>1890000</v>
      </c>
      <c r="T932" s="788">
        <v>1890000</v>
      </c>
      <c r="U932" s="789">
        <v>2284560</v>
      </c>
      <c r="V932" s="805">
        <v>2284560</v>
      </c>
      <c r="W932" s="805">
        <v>2284560</v>
      </c>
      <c r="X932" s="805">
        <v>2284560</v>
      </c>
      <c r="AA932" s="789">
        <v>2284560</v>
      </c>
      <c r="AG932" s="177" t="str">
        <f t="shared" si="26"/>
        <v>62005030430377150244</v>
      </c>
      <c r="AH932" s="517">
        <f t="shared" si="27"/>
        <v>2284560</v>
      </c>
    </row>
    <row r="933" spans="1:34">
      <c r="A933" s="688"/>
      <c r="B933" s="688"/>
      <c r="C933" s="727"/>
      <c r="D933" s="868"/>
      <c r="E933" s="801"/>
      <c r="F933" s="699"/>
      <c r="G933" s="699"/>
      <c r="H933" s="729"/>
      <c r="I933" s="801"/>
      <c r="J933" s="801"/>
      <c r="K933" s="801"/>
      <c r="L933" s="801"/>
      <c r="M933" s="801"/>
      <c r="N933" s="729"/>
      <c r="O933" s="729"/>
      <c r="P933" s="729"/>
      <c r="Q933" s="721"/>
      <c r="R933" s="721"/>
      <c r="S933" s="730">
        <f t="shared" ref="S933:X933" si="28">SUM(S811:S932)</f>
        <v>1028079639.0000002</v>
      </c>
      <c r="T933" s="730">
        <f t="shared" si="28"/>
        <v>1002581333.58</v>
      </c>
      <c r="U933" s="730">
        <f t="shared" si="28"/>
        <v>1179724594.8999996</v>
      </c>
      <c r="V933" s="730">
        <f t="shared" si="28"/>
        <v>618082860</v>
      </c>
      <c r="W933" s="730">
        <f t="shared" si="28"/>
        <v>551006570</v>
      </c>
      <c r="X933" s="730">
        <f t="shared" si="28"/>
        <v>543634790</v>
      </c>
      <c r="AA933" s="730">
        <f t="shared" ref="AA933" si="29">SUM(AA811:AA932)</f>
        <v>1186433110.0199997</v>
      </c>
    </row>
    <row r="934" spans="1:34">
      <c r="A934" s="850" t="s">
        <v>1918</v>
      </c>
      <c r="B934" s="654"/>
      <c r="C934" s="859"/>
      <c r="D934" s="860"/>
      <c r="E934" s="853"/>
      <c r="F934" s="654"/>
      <c r="G934" s="656"/>
      <c r="H934" s="853"/>
      <c r="I934" s="654"/>
      <c r="J934" s="656"/>
      <c r="K934" s="707"/>
      <c r="L934" s="654"/>
      <c r="M934" s="656"/>
      <c r="N934" s="861"/>
      <c r="O934" s="861"/>
      <c r="P934" s="861"/>
      <c r="Q934" s="862"/>
      <c r="R934" s="861"/>
      <c r="S934" s="863"/>
      <c r="T934" s="863"/>
      <c r="U934" s="863"/>
      <c r="V934" s="863"/>
      <c r="W934" s="863"/>
      <c r="X934" s="863"/>
      <c r="AA934" s="863"/>
    </row>
    <row r="935" spans="1:34" ht="79.2">
      <c r="A935" s="943">
        <v>621</v>
      </c>
      <c r="B935" s="944" t="s">
        <v>1918</v>
      </c>
      <c r="C935" s="945" t="s">
        <v>306</v>
      </c>
      <c r="D935" s="946" t="s">
        <v>2949</v>
      </c>
      <c r="E935" s="947" t="s">
        <v>378</v>
      </c>
      <c r="F935" s="948" t="s">
        <v>2950</v>
      </c>
      <c r="G935" s="949">
        <v>39814</v>
      </c>
      <c r="H935" s="950" t="s">
        <v>310</v>
      </c>
      <c r="I935" s="951" t="s">
        <v>2951</v>
      </c>
      <c r="J935" s="949">
        <v>38416</v>
      </c>
      <c r="K935" s="950" t="s">
        <v>1920</v>
      </c>
      <c r="L935" s="948" t="s">
        <v>1921</v>
      </c>
      <c r="M935" s="952">
        <v>42511</v>
      </c>
      <c r="N935" s="943" t="s">
        <v>119</v>
      </c>
      <c r="O935" s="943" t="s">
        <v>84</v>
      </c>
      <c r="P935" s="953" t="s">
        <v>1922</v>
      </c>
      <c r="Q935" s="806" t="s">
        <v>1923</v>
      </c>
      <c r="R935" s="954">
        <v>244</v>
      </c>
      <c r="S935" s="955">
        <v>4421134.3899999997</v>
      </c>
      <c r="T935" s="955">
        <v>1003431.29</v>
      </c>
      <c r="U935" s="956">
        <v>5274587.88</v>
      </c>
      <c r="V935" s="956">
        <v>5000000</v>
      </c>
      <c r="W935" s="956">
        <v>5000000</v>
      </c>
      <c r="X935" s="956">
        <v>5000000</v>
      </c>
      <c r="AA935" s="956">
        <v>5478211.9800000004</v>
      </c>
    </row>
    <row r="936" spans="1:34" ht="171.6">
      <c r="A936" s="943">
        <v>621</v>
      </c>
      <c r="B936" s="944" t="s">
        <v>1918</v>
      </c>
      <c r="C936" s="945" t="s">
        <v>1313</v>
      </c>
      <c r="D936" s="946" t="s">
        <v>2733</v>
      </c>
      <c r="E936" s="947" t="s">
        <v>378</v>
      </c>
      <c r="F936" s="948" t="s">
        <v>2952</v>
      </c>
      <c r="G936" s="949">
        <v>39814</v>
      </c>
      <c r="H936" s="950" t="s">
        <v>1925</v>
      </c>
      <c r="I936" s="951" t="s">
        <v>2953</v>
      </c>
      <c r="J936" s="949">
        <v>35655</v>
      </c>
      <c r="K936" s="950" t="s">
        <v>1927</v>
      </c>
      <c r="L936" s="948" t="s">
        <v>1928</v>
      </c>
      <c r="M936" s="952">
        <v>42454</v>
      </c>
      <c r="N936" s="807" t="s">
        <v>252</v>
      </c>
      <c r="O936" s="807" t="s">
        <v>50</v>
      </c>
      <c r="P936" s="807" t="s">
        <v>1354</v>
      </c>
      <c r="Q936" s="806" t="s">
        <v>1355</v>
      </c>
      <c r="R936" s="948">
        <v>414</v>
      </c>
      <c r="S936" s="957">
        <v>392081530</v>
      </c>
      <c r="T936" s="957">
        <v>194201595.22</v>
      </c>
      <c r="U936" s="955"/>
      <c r="V936" s="955"/>
      <c r="W936" s="955"/>
      <c r="X936" s="955"/>
      <c r="AA936" s="955"/>
    </row>
    <row r="937" spans="1:34" ht="171.6">
      <c r="A937" s="943">
        <v>621</v>
      </c>
      <c r="B937" s="944" t="s">
        <v>1918</v>
      </c>
      <c r="C937" s="945" t="s">
        <v>1313</v>
      </c>
      <c r="D937" s="946" t="s">
        <v>2954</v>
      </c>
      <c r="E937" s="947" t="s">
        <v>378</v>
      </c>
      <c r="F937" s="948" t="s">
        <v>2952</v>
      </c>
      <c r="G937" s="949">
        <v>39814</v>
      </c>
      <c r="H937" s="950" t="s">
        <v>1925</v>
      </c>
      <c r="I937" s="951" t="s">
        <v>2955</v>
      </c>
      <c r="J937" s="949">
        <v>35655</v>
      </c>
      <c r="K937" s="950" t="s">
        <v>1927</v>
      </c>
      <c r="L937" s="948" t="s">
        <v>1928</v>
      </c>
      <c r="M937" s="952">
        <v>42454</v>
      </c>
      <c r="N937" s="807" t="s">
        <v>252</v>
      </c>
      <c r="O937" s="807" t="s">
        <v>50</v>
      </c>
      <c r="P937" s="807" t="s">
        <v>2956</v>
      </c>
      <c r="Q937" s="806" t="s">
        <v>2957</v>
      </c>
      <c r="R937" s="954">
        <v>414</v>
      </c>
      <c r="S937" s="955"/>
      <c r="T937" s="955"/>
      <c r="U937" s="957">
        <v>191778298.88</v>
      </c>
      <c r="V937" s="955"/>
      <c r="W937" s="955"/>
      <c r="X937" s="955"/>
      <c r="AA937" s="957">
        <v>191778298.88</v>
      </c>
    </row>
    <row r="938" spans="1:34" ht="132">
      <c r="A938" s="943">
        <v>621</v>
      </c>
      <c r="B938" s="944" t="s">
        <v>1918</v>
      </c>
      <c r="C938" s="958" t="s">
        <v>1475</v>
      </c>
      <c r="D938" s="959" t="s">
        <v>2736</v>
      </c>
      <c r="E938" s="947" t="s">
        <v>378</v>
      </c>
      <c r="F938" s="948" t="s">
        <v>2950</v>
      </c>
      <c r="G938" s="949">
        <v>39814</v>
      </c>
      <c r="H938" s="950" t="s">
        <v>310</v>
      </c>
      <c r="I938" s="951" t="s">
        <v>2951</v>
      </c>
      <c r="J938" s="949">
        <v>38416</v>
      </c>
      <c r="K938" s="960" t="s">
        <v>2958</v>
      </c>
      <c r="L938" s="960" t="s">
        <v>2959</v>
      </c>
      <c r="M938" s="960">
        <v>42367</v>
      </c>
      <c r="N938" s="961" t="s">
        <v>46</v>
      </c>
      <c r="O938" s="943" t="s">
        <v>48</v>
      </c>
      <c r="P938" s="962">
        <v>8420020200</v>
      </c>
      <c r="Q938" s="806" t="s">
        <v>1312</v>
      </c>
      <c r="R938" s="954">
        <v>244</v>
      </c>
      <c r="S938" s="955"/>
      <c r="T938" s="955"/>
      <c r="U938" s="1139">
        <v>624828</v>
      </c>
      <c r="V938" s="955"/>
      <c r="W938" s="955"/>
      <c r="X938" s="955"/>
      <c r="AA938" s="956">
        <v>1300000</v>
      </c>
    </row>
    <row r="939" spans="1:34" ht="303.60000000000002">
      <c r="A939" s="943">
        <v>621</v>
      </c>
      <c r="B939" s="944" t="s">
        <v>1918</v>
      </c>
      <c r="C939" s="945" t="s">
        <v>610</v>
      </c>
      <c r="D939" s="946" t="s">
        <v>2960</v>
      </c>
      <c r="E939" s="947" t="s">
        <v>378</v>
      </c>
      <c r="F939" s="948" t="s">
        <v>2961</v>
      </c>
      <c r="G939" s="949">
        <v>39814</v>
      </c>
      <c r="H939" s="950" t="s">
        <v>310</v>
      </c>
      <c r="I939" s="951" t="s">
        <v>2951</v>
      </c>
      <c r="J939" s="949">
        <v>38416</v>
      </c>
      <c r="K939" s="950" t="s">
        <v>1920</v>
      </c>
      <c r="L939" s="949" t="s">
        <v>1932</v>
      </c>
      <c r="M939" s="952">
        <v>42511</v>
      </c>
      <c r="N939" s="807" t="s">
        <v>229</v>
      </c>
      <c r="O939" s="807" t="s">
        <v>46</v>
      </c>
      <c r="P939" s="807" t="s">
        <v>1933</v>
      </c>
      <c r="Q939" s="806" t="s">
        <v>1934</v>
      </c>
      <c r="R939" s="948">
        <v>414</v>
      </c>
      <c r="S939" s="957">
        <v>5035151.8499999996</v>
      </c>
      <c r="T939" s="957">
        <v>4018614.03</v>
      </c>
      <c r="U939" s="957"/>
      <c r="V939" s="955"/>
      <c r="W939" s="955"/>
      <c r="X939" s="955"/>
      <c r="AA939" s="957"/>
    </row>
    <row r="940" spans="1:34" ht="303.60000000000002">
      <c r="A940" s="943">
        <v>621</v>
      </c>
      <c r="B940" s="944" t="s">
        <v>1918</v>
      </c>
      <c r="C940" s="945" t="s">
        <v>610</v>
      </c>
      <c r="D940" s="946" t="s">
        <v>2960</v>
      </c>
      <c r="E940" s="947" t="s">
        <v>378</v>
      </c>
      <c r="F940" s="948" t="s">
        <v>2961</v>
      </c>
      <c r="G940" s="949">
        <v>39814</v>
      </c>
      <c r="H940" s="950" t="s">
        <v>310</v>
      </c>
      <c r="I940" s="951" t="s">
        <v>2951</v>
      </c>
      <c r="J940" s="949">
        <v>38416</v>
      </c>
      <c r="K940" s="950" t="s">
        <v>1920</v>
      </c>
      <c r="L940" s="949" t="s">
        <v>1932</v>
      </c>
      <c r="M940" s="952">
        <v>42511</v>
      </c>
      <c r="N940" s="807" t="s">
        <v>229</v>
      </c>
      <c r="O940" s="807" t="s">
        <v>46</v>
      </c>
      <c r="P940" s="807" t="s">
        <v>1935</v>
      </c>
      <c r="Q940" s="806" t="s">
        <v>597</v>
      </c>
      <c r="R940" s="948">
        <v>414</v>
      </c>
      <c r="S940" s="955"/>
      <c r="T940" s="955"/>
      <c r="U940" s="957">
        <v>0</v>
      </c>
      <c r="V940" s="786">
        <v>0</v>
      </c>
      <c r="W940" s="963">
        <v>20089580</v>
      </c>
      <c r="X940" s="963">
        <f>2488790+1006320</f>
        <v>3495110</v>
      </c>
      <c r="AA940" s="957">
        <v>600000</v>
      </c>
    </row>
    <row r="941" spans="1:34" ht="303.60000000000002">
      <c r="A941" s="943">
        <v>621</v>
      </c>
      <c r="B941" s="944" t="s">
        <v>1918</v>
      </c>
      <c r="C941" s="945" t="s">
        <v>610</v>
      </c>
      <c r="D941" s="946" t="s">
        <v>2960</v>
      </c>
      <c r="E941" s="947" t="s">
        <v>378</v>
      </c>
      <c r="F941" s="948" t="s">
        <v>2961</v>
      </c>
      <c r="G941" s="949">
        <v>39814</v>
      </c>
      <c r="H941" s="950" t="s">
        <v>310</v>
      </c>
      <c r="I941" s="951" t="s">
        <v>2951</v>
      </c>
      <c r="J941" s="949">
        <v>38416</v>
      </c>
      <c r="K941" s="950" t="s">
        <v>1920</v>
      </c>
      <c r="L941" s="949" t="s">
        <v>1932</v>
      </c>
      <c r="M941" s="952">
        <v>42511</v>
      </c>
      <c r="N941" s="807" t="s">
        <v>229</v>
      </c>
      <c r="O941" s="807" t="s">
        <v>47</v>
      </c>
      <c r="P941" s="807" t="s">
        <v>1935</v>
      </c>
      <c r="Q941" s="806" t="s">
        <v>597</v>
      </c>
      <c r="R941" s="948">
        <v>414</v>
      </c>
      <c r="S941" s="955"/>
      <c r="T941" s="955"/>
      <c r="U941" s="957">
        <v>0</v>
      </c>
      <c r="V941" s="1020">
        <v>5386850</v>
      </c>
      <c r="W941" s="786">
        <v>7613020</v>
      </c>
      <c r="X941" s="963">
        <v>15579710</v>
      </c>
      <c r="AA941" s="957">
        <v>150000</v>
      </c>
    </row>
    <row r="942" spans="1:34" ht="303.60000000000002">
      <c r="A942" s="943">
        <v>621</v>
      </c>
      <c r="B942" s="944" t="s">
        <v>1918</v>
      </c>
      <c r="C942" s="945" t="s">
        <v>610</v>
      </c>
      <c r="D942" s="946" t="s">
        <v>2960</v>
      </c>
      <c r="E942" s="947" t="s">
        <v>378</v>
      </c>
      <c r="F942" s="948" t="s">
        <v>2961</v>
      </c>
      <c r="G942" s="949">
        <v>39814</v>
      </c>
      <c r="H942" s="950" t="s">
        <v>310</v>
      </c>
      <c r="I942" s="951" t="s">
        <v>2951</v>
      </c>
      <c r="J942" s="949">
        <v>38416</v>
      </c>
      <c r="K942" s="948" t="s">
        <v>1936</v>
      </c>
      <c r="L942" s="948" t="s">
        <v>63</v>
      </c>
      <c r="M942" s="949">
        <v>42577</v>
      </c>
      <c r="N942" s="807" t="s">
        <v>229</v>
      </c>
      <c r="O942" s="807" t="s">
        <v>47</v>
      </c>
      <c r="P942" s="807" t="s">
        <v>1937</v>
      </c>
      <c r="Q942" s="806" t="s">
        <v>1938</v>
      </c>
      <c r="R942" s="948">
        <v>414</v>
      </c>
      <c r="S942" s="957">
        <v>28410000</v>
      </c>
      <c r="T942" s="957">
        <v>25553271.600000001</v>
      </c>
      <c r="U942" s="957"/>
      <c r="V942" s="676"/>
      <c r="W942" s="676"/>
      <c r="X942" s="676"/>
      <c r="AA942" s="957"/>
    </row>
    <row r="943" spans="1:34" ht="303.60000000000002">
      <c r="A943" s="943">
        <v>621</v>
      </c>
      <c r="B943" s="944" t="s">
        <v>1918</v>
      </c>
      <c r="C943" s="945" t="s">
        <v>610</v>
      </c>
      <c r="D943" s="946" t="s">
        <v>2960</v>
      </c>
      <c r="E943" s="947" t="s">
        <v>378</v>
      </c>
      <c r="F943" s="948" t="s">
        <v>2961</v>
      </c>
      <c r="G943" s="949">
        <v>39814</v>
      </c>
      <c r="H943" s="950" t="s">
        <v>310</v>
      </c>
      <c r="I943" s="951" t="s">
        <v>2951</v>
      </c>
      <c r="J943" s="949">
        <v>38416</v>
      </c>
      <c r="K943" s="948" t="s">
        <v>1936</v>
      </c>
      <c r="L943" s="948" t="s">
        <v>63</v>
      </c>
      <c r="M943" s="949">
        <v>42577</v>
      </c>
      <c r="N943" s="943" t="s">
        <v>229</v>
      </c>
      <c r="O943" s="943" t="s">
        <v>47</v>
      </c>
      <c r="P943" s="943" t="s">
        <v>1939</v>
      </c>
      <c r="Q943" s="806" t="s">
        <v>1940</v>
      </c>
      <c r="R943" s="954">
        <v>414</v>
      </c>
      <c r="S943" s="955">
        <v>191300000</v>
      </c>
      <c r="T943" s="955">
        <v>183462460.41999999</v>
      </c>
      <c r="U943" s="957"/>
      <c r="V943" s="676"/>
      <c r="W943" s="676"/>
      <c r="X943" s="676"/>
      <c r="AA943" s="957"/>
    </row>
    <row r="944" spans="1:34" ht="303.60000000000002">
      <c r="A944" s="943">
        <v>621</v>
      </c>
      <c r="B944" s="944" t="s">
        <v>1918</v>
      </c>
      <c r="C944" s="945" t="s">
        <v>610</v>
      </c>
      <c r="D944" s="946" t="s">
        <v>2960</v>
      </c>
      <c r="E944" s="947" t="s">
        <v>378</v>
      </c>
      <c r="F944" s="948" t="s">
        <v>2961</v>
      </c>
      <c r="G944" s="949">
        <v>39814</v>
      </c>
      <c r="H944" s="950" t="s">
        <v>310</v>
      </c>
      <c r="I944" s="951" t="s">
        <v>2951</v>
      </c>
      <c r="J944" s="949">
        <v>38416</v>
      </c>
      <c r="K944" s="950" t="s">
        <v>1920</v>
      </c>
      <c r="L944" s="948" t="s">
        <v>1932</v>
      </c>
      <c r="M944" s="949">
        <v>42516</v>
      </c>
      <c r="N944" s="943" t="s">
        <v>229</v>
      </c>
      <c r="O944" s="943" t="s">
        <v>47</v>
      </c>
      <c r="P944" s="943" t="s">
        <v>1941</v>
      </c>
      <c r="Q944" s="806" t="s">
        <v>1942</v>
      </c>
      <c r="R944" s="954">
        <v>414</v>
      </c>
      <c r="S944" s="955"/>
      <c r="T944" s="955"/>
      <c r="U944" s="955">
        <v>492147700</v>
      </c>
      <c r="V944" s="676"/>
      <c r="W944" s="676"/>
      <c r="X944" s="676"/>
      <c r="AA944" s="955">
        <v>492147700</v>
      </c>
    </row>
    <row r="945" spans="1:27" ht="303.60000000000002">
      <c r="A945" s="943">
        <v>621</v>
      </c>
      <c r="B945" s="944" t="s">
        <v>1918</v>
      </c>
      <c r="C945" s="945" t="s">
        <v>610</v>
      </c>
      <c r="D945" s="946" t="s">
        <v>2960</v>
      </c>
      <c r="E945" s="947" t="s">
        <v>378</v>
      </c>
      <c r="F945" s="948" t="s">
        <v>2961</v>
      </c>
      <c r="G945" s="949">
        <v>39814</v>
      </c>
      <c r="H945" s="950" t="s">
        <v>310</v>
      </c>
      <c r="I945" s="951" t="s">
        <v>2951</v>
      </c>
      <c r="J945" s="949">
        <v>38416</v>
      </c>
      <c r="K945" s="948" t="s">
        <v>1943</v>
      </c>
      <c r="L945" s="948" t="s">
        <v>63</v>
      </c>
      <c r="M945" s="949">
        <v>42577</v>
      </c>
      <c r="N945" s="943" t="s">
        <v>229</v>
      </c>
      <c r="O945" s="943" t="s">
        <v>47</v>
      </c>
      <c r="P945" s="943" t="s">
        <v>1944</v>
      </c>
      <c r="Q945" s="806" t="s">
        <v>1945</v>
      </c>
      <c r="R945" s="954">
        <v>414</v>
      </c>
      <c r="S945" s="955">
        <v>26070000</v>
      </c>
      <c r="T945" s="955">
        <v>25004873.390000001</v>
      </c>
      <c r="U945" s="955"/>
      <c r="V945" s="955"/>
      <c r="W945" s="955"/>
      <c r="X945" s="955"/>
      <c r="AA945" s="955"/>
    </row>
    <row r="946" spans="1:27" ht="303.60000000000002">
      <c r="A946" s="943">
        <v>621</v>
      </c>
      <c r="B946" s="944" t="s">
        <v>1918</v>
      </c>
      <c r="C946" s="945" t="s">
        <v>610</v>
      </c>
      <c r="D946" s="946" t="s">
        <v>2960</v>
      </c>
      <c r="E946" s="947" t="s">
        <v>378</v>
      </c>
      <c r="F946" s="948" t="s">
        <v>2961</v>
      </c>
      <c r="G946" s="949">
        <v>39814</v>
      </c>
      <c r="H946" s="950" t="s">
        <v>310</v>
      </c>
      <c r="I946" s="951" t="s">
        <v>2951</v>
      </c>
      <c r="J946" s="949">
        <v>38416</v>
      </c>
      <c r="K946" s="950" t="s">
        <v>1920</v>
      </c>
      <c r="L946" s="948" t="s">
        <v>1932</v>
      </c>
      <c r="M946" s="949">
        <v>42516</v>
      </c>
      <c r="N946" s="943" t="s">
        <v>229</v>
      </c>
      <c r="O946" s="943" t="s">
        <v>47</v>
      </c>
      <c r="P946" s="943" t="s">
        <v>1941</v>
      </c>
      <c r="Q946" s="806" t="s">
        <v>1942</v>
      </c>
      <c r="R946" s="954">
        <v>414</v>
      </c>
      <c r="S946" s="955"/>
      <c r="T946" s="955"/>
      <c r="U946" s="955">
        <v>274177280</v>
      </c>
      <c r="V946" s="955"/>
      <c r="W946" s="955"/>
      <c r="X946" s="955"/>
      <c r="AA946" s="955">
        <v>274177280</v>
      </c>
    </row>
    <row r="947" spans="1:27" ht="303.60000000000002">
      <c r="A947" s="943">
        <v>621</v>
      </c>
      <c r="B947" s="944" t="s">
        <v>1918</v>
      </c>
      <c r="C947" s="945" t="s">
        <v>610</v>
      </c>
      <c r="D947" s="946" t="s">
        <v>2960</v>
      </c>
      <c r="E947" s="947" t="s">
        <v>378</v>
      </c>
      <c r="F947" s="948" t="s">
        <v>2961</v>
      </c>
      <c r="G947" s="949">
        <v>39814</v>
      </c>
      <c r="H947" s="950" t="s">
        <v>310</v>
      </c>
      <c r="I947" s="951" t="s">
        <v>2951</v>
      </c>
      <c r="J947" s="949">
        <v>38416</v>
      </c>
      <c r="K947" s="950" t="s">
        <v>1920</v>
      </c>
      <c r="L947" s="948" t="s">
        <v>1932</v>
      </c>
      <c r="M947" s="949">
        <v>42516</v>
      </c>
      <c r="N947" s="943" t="s">
        <v>229</v>
      </c>
      <c r="O947" s="943" t="s">
        <v>47</v>
      </c>
      <c r="P947" s="943" t="s">
        <v>1946</v>
      </c>
      <c r="Q947" s="806" t="s">
        <v>1947</v>
      </c>
      <c r="R947" s="954">
        <v>414</v>
      </c>
      <c r="S947" s="955"/>
      <c r="T947" s="955"/>
      <c r="U947" s="955">
        <v>14430380</v>
      </c>
      <c r="V947" s="955"/>
      <c r="W947" s="955"/>
      <c r="X947" s="955"/>
      <c r="AA947" s="955">
        <v>14430380</v>
      </c>
    </row>
    <row r="948" spans="1:27" ht="303.60000000000002">
      <c r="A948" s="943">
        <v>621</v>
      </c>
      <c r="B948" s="944" t="s">
        <v>1918</v>
      </c>
      <c r="C948" s="945" t="s">
        <v>610</v>
      </c>
      <c r="D948" s="946" t="s">
        <v>2960</v>
      </c>
      <c r="E948" s="947" t="s">
        <v>378</v>
      </c>
      <c r="F948" s="948" t="s">
        <v>2961</v>
      </c>
      <c r="G948" s="949">
        <v>39814</v>
      </c>
      <c r="H948" s="950" t="s">
        <v>310</v>
      </c>
      <c r="I948" s="951" t="s">
        <v>2951</v>
      </c>
      <c r="J948" s="949">
        <v>38416</v>
      </c>
      <c r="K948" s="948" t="s">
        <v>1936</v>
      </c>
      <c r="L948" s="948" t="s">
        <v>63</v>
      </c>
      <c r="M948" s="949">
        <v>42577</v>
      </c>
      <c r="N948" s="943" t="s">
        <v>229</v>
      </c>
      <c r="O948" s="943" t="s">
        <v>47</v>
      </c>
      <c r="P948" s="943" t="s">
        <v>2962</v>
      </c>
      <c r="Q948" s="806" t="s">
        <v>2963</v>
      </c>
      <c r="R948" s="954">
        <v>414</v>
      </c>
      <c r="S948" s="955"/>
      <c r="T948" s="955"/>
      <c r="U948" s="955">
        <v>1791601.79</v>
      </c>
      <c r="V948" s="955"/>
      <c r="W948" s="955"/>
      <c r="X948" s="955"/>
      <c r="AA948" s="955">
        <f>U948</f>
        <v>1791601.79</v>
      </c>
    </row>
    <row r="949" spans="1:27" ht="303.60000000000002">
      <c r="A949" s="943">
        <v>621</v>
      </c>
      <c r="B949" s="944" t="s">
        <v>1918</v>
      </c>
      <c r="C949" s="945" t="s">
        <v>610</v>
      </c>
      <c r="D949" s="946" t="s">
        <v>2960</v>
      </c>
      <c r="E949" s="947" t="s">
        <v>378</v>
      </c>
      <c r="F949" s="948" t="s">
        <v>2961</v>
      </c>
      <c r="G949" s="949">
        <v>39814</v>
      </c>
      <c r="H949" s="950" t="s">
        <v>310</v>
      </c>
      <c r="I949" s="951" t="s">
        <v>2951</v>
      </c>
      <c r="J949" s="949">
        <v>38416</v>
      </c>
      <c r="K949" s="948" t="s">
        <v>1943</v>
      </c>
      <c r="L949" s="948" t="s">
        <v>63</v>
      </c>
      <c r="M949" s="949">
        <v>42577</v>
      </c>
      <c r="N949" s="943" t="s">
        <v>229</v>
      </c>
      <c r="O949" s="943" t="s">
        <v>47</v>
      </c>
      <c r="P949" s="943" t="s">
        <v>1948</v>
      </c>
      <c r="Q949" s="806" t="s">
        <v>1949</v>
      </c>
      <c r="R949" s="954">
        <v>414</v>
      </c>
      <c r="S949" s="955">
        <v>2906988.76</v>
      </c>
      <c r="T949" s="955">
        <v>2906988.76</v>
      </c>
      <c r="U949" s="955"/>
      <c r="V949" s="955"/>
      <c r="W949" s="955"/>
      <c r="X949" s="955"/>
      <c r="AA949" s="955"/>
    </row>
    <row r="950" spans="1:27" ht="303.60000000000002">
      <c r="A950" s="943">
        <v>621</v>
      </c>
      <c r="B950" s="944" t="s">
        <v>1918</v>
      </c>
      <c r="C950" s="945" t="s">
        <v>610</v>
      </c>
      <c r="D950" s="946" t="s">
        <v>2960</v>
      </c>
      <c r="E950" s="947" t="s">
        <v>378</v>
      </c>
      <c r="F950" s="948" t="s">
        <v>2961</v>
      </c>
      <c r="G950" s="949">
        <v>39814</v>
      </c>
      <c r="H950" s="950" t="s">
        <v>310</v>
      </c>
      <c r="I950" s="951" t="s">
        <v>2951</v>
      </c>
      <c r="J950" s="949">
        <v>38416</v>
      </c>
      <c r="K950" s="948" t="s">
        <v>1950</v>
      </c>
      <c r="L950" s="948" t="s">
        <v>1928</v>
      </c>
      <c r="M950" s="949">
        <v>41999</v>
      </c>
      <c r="N950" s="943" t="s">
        <v>229</v>
      </c>
      <c r="O950" s="943" t="s">
        <v>47</v>
      </c>
      <c r="P950" s="943" t="s">
        <v>1951</v>
      </c>
      <c r="Q950" s="806" t="s">
        <v>1952</v>
      </c>
      <c r="R950" s="954">
        <v>414</v>
      </c>
      <c r="S950" s="955">
        <v>2837982.67</v>
      </c>
      <c r="T950" s="955">
        <v>2837982.67</v>
      </c>
      <c r="U950" s="955"/>
      <c r="V950" s="955"/>
      <c r="W950" s="955"/>
      <c r="X950" s="955"/>
      <c r="AA950" s="955"/>
    </row>
    <row r="951" spans="1:27" ht="79.2">
      <c r="A951" s="943">
        <v>621</v>
      </c>
      <c r="B951" s="944" t="s">
        <v>1918</v>
      </c>
      <c r="C951" s="945" t="s">
        <v>799</v>
      </c>
      <c r="D951" s="946" t="s">
        <v>2745</v>
      </c>
      <c r="E951" s="947" t="s">
        <v>378</v>
      </c>
      <c r="F951" s="948" t="s">
        <v>2964</v>
      </c>
      <c r="G951" s="949">
        <v>39814</v>
      </c>
      <c r="H951" s="950" t="s">
        <v>310</v>
      </c>
      <c r="I951" s="951" t="s">
        <v>2951</v>
      </c>
      <c r="J951" s="949">
        <v>38416</v>
      </c>
      <c r="K951" s="950" t="s">
        <v>1920</v>
      </c>
      <c r="L951" s="948" t="s">
        <v>1954</v>
      </c>
      <c r="M951" s="952">
        <v>42511</v>
      </c>
      <c r="N951" s="943" t="s">
        <v>127</v>
      </c>
      <c r="O951" s="943" t="s">
        <v>46</v>
      </c>
      <c r="P951" s="943" t="s">
        <v>521</v>
      </c>
      <c r="Q951" s="806" t="s">
        <v>129</v>
      </c>
      <c r="R951" s="954">
        <v>244</v>
      </c>
      <c r="S951" s="955">
        <v>800000</v>
      </c>
      <c r="T951" s="955">
        <v>800000</v>
      </c>
      <c r="U951" s="955">
        <v>800000</v>
      </c>
      <c r="V951" s="676">
        <f>720000+80000</f>
        <v>800000</v>
      </c>
      <c r="W951" s="676">
        <f>720000+80000</f>
        <v>800000</v>
      </c>
      <c r="X951" s="676">
        <f>720000+80000</f>
        <v>800000</v>
      </c>
      <c r="AA951" s="955">
        <v>800000</v>
      </c>
    </row>
    <row r="952" spans="1:27" ht="79.2">
      <c r="A952" s="943">
        <v>621</v>
      </c>
      <c r="B952" s="944" t="s">
        <v>1918</v>
      </c>
      <c r="C952" s="945" t="s">
        <v>799</v>
      </c>
      <c r="D952" s="946" t="s">
        <v>2965</v>
      </c>
      <c r="E952" s="947" t="s">
        <v>378</v>
      </c>
      <c r="F952" s="948" t="s">
        <v>2964</v>
      </c>
      <c r="G952" s="949">
        <v>39814</v>
      </c>
      <c r="H952" s="950" t="s">
        <v>310</v>
      </c>
      <c r="I952" s="951" t="s">
        <v>2951</v>
      </c>
      <c r="J952" s="949">
        <v>38416</v>
      </c>
      <c r="K952" s="950" t="s">
        <v>1920</v>
      </c>
      <c r="L952" s="948" t="s">
        <v>1954</v>
      </c>
      <c r="M952" s="952">
        <v>42511</v>
      </c>
      <c r="N952" s="943" t="s">
        <v>127</v>
      </c>
      <c r="O952" s="943" t="s">
        <v>46</v>
      </c>
      <c r="P952" s="943" t="s">
        <v>2966</v>
      </c>
      <c r="Q952" s="806" t="s">
        <v>597</v>
      </c>
      <c r="R952" s="954">
        <v>414</v>
      </c>
      <c r="S952" s="955"/>
      <c r="T952" s="955"/>
      <c r="U952" s="955">
        <v>1924637</v>
      </c>
      <c r="V952" s="955"/>
      <c r="W952" s="955"/>
      <c r="X952" s="955"/>
      <c r="AA952" s="955">
        <v>1929996.81</v>
      </c>
    </row>
    <row r="953" spans="1:27" ht="79.2">
      <c r="A953" s="943">
        <v>621</v>
      </c>
      <c r="B953" s="944" t="s">
        <v>1918</v>
      </c>
      <c r="C953" s="945" t="s">
        <v>799</v>
      </c>
      <c r="D953" s="946" t="s">
        <v>2965</v>
      </c>
      <c r="E953" s="947" t="s">
        <v>378</v>
      </c>
      <c r="F953" s="948" t="s">
        <v>2964</v>
      </c>
      <c r="G953" s="949">
        <v>39814</v>
      </c>
      <c r="H953" s="950" t="s">
        <v>310</v>
      </c>
      <c r="I953" s="951" t="s">
        <v>2951</v>
      </c>
      <c r="J953" s="949">
        <v>38416</v>
      </c>
      <c r="K953" s="950" t="s">
        <v>1920</v>
      </c>
      <c r="L953" s="948" t="s">
        <v>1954</v>
      </c>
      <c r="M953" s="952">
        <v>42511</v>
      </c>
      <c r="N953" s="943" t="s">
        <v>127</v>
      </c>
      <c r="O953" s="943" t="s">
        <v>46</v>
      </c>
      <c r="P953" s="943" t="s">
        <v>2967</v>
      </c>
      <c r="Q953" s="806" t="s">
        <v>597</v>
      </c>
      <c r="R953" s="954">
        <v>414</v>
      </c>
      <c r="S953" s="955"/>
      <c r="T953" s="955"/>
      <c r="U953" s="955">
        <v>1364479.25</v>
      </c>
      <c r="V953" s="955"/>
      <c r="W953" s="955"/>
      <c r="X953" s="955"/>
      <c r="AA953" s="955">
        <v>1364479.25</v>
      </c>
    </row>
    <row r="954" spans="1:27" ht="79.2">
      <c r="A954" s="943">
        <v>621</v>
      </c>
      <c r="B954" s="944" t="s">
        <v>1918</v>
      </c>
      <c r="C954" s="945" t="s">
        <v>799</v>
      </c>
      <c r="D954" s="946" t="s">
        <v>2965</v>
      </c>
      <c r="E954" s="947" t="s">
        <v>378</v>
      </c>
      <c r="F954" s="948" t="s">
        <v>2964</v>
      </c>
      <c r="G954" s="949">
        <v>39814</v>
      </c>
      <c r="H954" s="950" t="s">
        <v>310</v>
      </c>
      <c r="I954" s="951" t="s">
        <v>2951</v>
      </c>
      <c r="J954" s="949">
        <v>38416</v>
      </c>
      <c r="K954" s="950" t="s">
        <v>1920</v>
      </c>
      <c r="L954" s="948" t="s">
        <v>1954</v>
      </c>
      <c r="M954" s="952">
        <v>42511</v>
      </c>
      <c r="N954" s="943" t="s">
        <v>127</v>
      </c>
      <c r="O954" s="943" t="s">
        <v>46</v>
      </c>
      <c r="P954" s="943" t="s">
        <v>1956</v>
      </c>
      <c r="Q954" s="806" t="s">
        <v>1957</v>
      </c>
      <c r="R954" s="954">
        <v>414</v>
      </c>
      <c r="S954" s="955">
        <v>4000000</v>
      </c>
      <c r="T954" s="955">
        <v>2616020.7000000002</v>
      </c>
      <c r="U954" s="955"/>
      <c r="V954" s="955"/>
      <c r="W954" s="955"/>
      <c r="X954" s="955"/>
      <c r="AA954" s="955"/>
    </row>
    <row r="955" spans="1:27" ht="92.4">
      <c r="A955" s="943">
        <v>621</v>
      </c>
      <c r="B955" s="944" t="s">
        <v>1918</v>
      </c>
      <c r="C955" s="945" t="s">
        <v>799</v>
      </c>
      <c r="D955" s="946" t="s">
        <v>2965</v>
      </c>
      <c r="E955" s="947" t="s">
        <v>378</v>
      </c>
      <c r="F955" s="948" t="s">
        <v>2964</v>
      </c>
      <c r="G955" s="949">
        <v>39814</v>
      </c>
      <c r="H955" s="950" t="s">
        <v>1925</v>
      </c>
      <c r="I955" s="951" t="s">
        <v>2953</v>
      </c>
      <c r="J955" s="949">
        <v>35655</v>
      </c>
      <c r="K955" s="950" t="s">
        <v>1920</v>
      </c>
      <c r="L955" s="948" t="s">
        <v>1958</v>
      </c>
      <c r="M955" s="952">
        <v>42511</v>
      </c>
      <c r="N955" s="943" t="s">
        <v>127</v>
      </c>
      <c r="O955" s="943" t="s">
        <v>46</v>
      </c>
      <c r="P955" s="943" t="s">
        <v>2968</v>
      </c>
      <c r="Q955" s="806" t="s">
        <v>1960</v>
      </c>
      <c r="R955" s="954">
        <v>414</v>
      </c>
      <c r="S955" s="955">
        <v>50000</v>
      </c>
      <c r="T955" s="955"/>
      <c r="U955" s="955">
        <v>109148000</v>
      </c>
      <c r="V955" s="955"/>
      <c r="W955" s="955"/>
      <c r="X955" s="955"/>
      <c r="AA955" s="955">
        <v>100000000</v>
      </c>
    </row>
    <row r="956" spans="1:27" ht="79.2">
      <c r="A956" s="943">
        <v>621</v>
      </c>
      <c r="B956" s="944" t="s">
        <v>1918</v>
      </c>
      <c r="C956" s="945" t="s">
        <v>2969</v>
      </c>
      <c r="D956" s="946" t="s">
        <v>2970</v>
      </c>
      <c r="E956" s="947" t="s">
        <v>378</v>
      </c>
      <c r="F956" s="948" t="s">
        <v>2971</v>
      </c>
      <c r="G956" s="949">
        <v>39814</v>
      </c>
      <c r="H956" s="950" t="s">
        <v>310</v>
      </c>
      <c r="I956" s="951" t="s">
        <v>2951</v>
      </c>
      <c r="J956" s="949">
        <v>38416</v>
      </c>
      <c r="K956" s="950" t="s">
        <v>1920</v>
      </c>
      <c r="L956" s="948" t="s">
        <v>1963</v>
      </c>
      <c r="M956" s="952">
        <v>42511</v>
      </c>
      <c r="N956" s="943" t="s">
        <v>468</v>
      </c>
      <c r="O956" s="943" t="s">
        <v>47</v>
      </c>
      <c r="P956" s="943" t="s">
        <v>1964</v>
      </c>
      <c r="Q956" s="806" t="s">
        <v>1965</v>
      </c>
      <c r="R956" s="954">
        <v>244</v>
      </c>
      <c r="S956" s="955">
        <v>2082500</v>
      </c>
      <c r="T956" s="955">
        <v>2082500</v>
      </c>
      <c r="U956" s="955"/>
      <c r="V956" s="955"/>
      <c r="W956" s="955"/>
      <c r="X956" s="955"/>
      <c r="AA956" s="955"/>
    </row>
    <row r="957" spans="1:27" ht="79.2">
      <c r="A957" s="943">
        <v>621</v>
      </c>
      <c r="B957" s="944" t="s">
        <v>1918</v>
      </c>
      <c r="C957" s="945" t="s">
        <v>2969</v>
      </c>
      <c r="D957" s="946" t="s">
        <v>2970</v>
      </c>
      <c r="E957" s="947" t="s">
        <v>378</v>
      </c>
      <c r="F957" s="948" t="s">
        <v>2971</v>
      </c>
      <c r="G957" s="949">
        <v>39814</v>
      </c>
      <c r="H957" s="950" t="s">
        <v>310</v>
      </c>
      <c r="I957" s="951" t="s">
        <v>2951</v>
      </c>
      <c r="J957" s="949">
        <v>38416</v>
      </c>
      <c r="K957" s="950" t="s">
        <v>1920</v>
      </c>
      <c r="L957" s="948" t="s">
        <v>1966</v>
      </c>
      <c r="M957" s="952">
        <v>42511</v>
      </c>
      <c r="N957" s="943" t="s">
        <v>468</v>
      </c>
      <c r="O957" s="943" t="s">
        <v>47</v>
      </c>
      <c r="P957" s="943" t="s">
        <v>2972</v>
      </c>
      <c r="Q957" s="806" t="s">
        <v>597</v>
      </c>
      <c r="R957" s="954">
        <v>244</v>
      </c>
      <c r="S957" s="955"/>
      <c r="T957" s="955"/>
      <c r="U957" s="955">
        <v>32399265.52</v>
      </c>
      <c r="V957" s="955"/>
      <c r="W957" s="955"/>
      <c r="X957" s="955"/>
      <c r="AA957" s="955">
        <v>32399265.52</v>
      </c>
    </row>
    <row r="958" spans="1:27" ht="79.2">
      <c r="A958" s="943">
        <v>621</v>
      </c>
      <c r="B958" s="944" t="s">
        <v>1918</v>
      </c>
      <c r="C958" s="945" t="s">
        <v>2969</v>
      </c>
      <c r="D958" s="946" t="s">
        <v>2970</v>
      </c>
      <c r="E958" s="947" t="s">
        <v>378</v>
      </c>
      <c r="F958" s="948" t="s">
        <v>2971</v>
      </c>
      <c r="G958" s="949">
        <v>39814</v>
      </c>
      <c r="H958" s="950" t="s">
        <v>310</v>
      </c>
      <c r="I958" s="951" t="s">
        <v>2951</v>
      </c>
      <c r="J958" s="949">
        <v>38416</v>
      </c>
      <c r="K958" s="950" t="s">
        <v>1920</v>
      </c>
      <c r="L958" s="948" t="s">
        <v>1966</v>
      </c>
      <c r="M958" s="952">
        <v>42511</v>
      </c>
      <c r="N958" s="943" t="s">
        <v>468</v>
      </c>
      <c r="O958" s="943" t="s">
        <v>47</v>
      </c>
      <c r="P958" s="943" t="s">
        <v>1967</v>
      </c>
      <c r="Q958" s="806" t="s">
        <v>1968</v>
      </c>
      <c r="R958" s="954">
        <v>414</v>
      </c>
      <c r="S958" s="955">
        <v>17875000</v>
      </c>
      <c r="T958" s="955"/>
      <c r="U958" s="955"/>
      <c r="V958" s="955"/>
      <c r="W958" s="955"/>
      <c r="X958" s="955"/>
      <c r="AA958" s="955"/>
    </row>
    <row r="959" spans="1:27" ht="92.4">
      <c r="A959" s="943">
        <v>621</v>
      </c>
      <c r="B959" s="944" t="s">
        <v>1918</v>
      </c>
      <c r="C959" s="945" t="s">
        <v>516</v>
      </c>
      <c r="D959" s="946" t="s">
        <v>2973</v>
      </c>
      <c r="E959" s="947" t="s">
        <v>378</v>
      </c>
      <c r="F959" s="948" t="s">
        <v>2974</v>
      </c>
      <c r="G959" s="949">
        <v>39814</v>
      </c>
      <c r="H959" s="950" t="s">
        <v>1925</v>
      </c>
      <c r="I959" s="951" t="s">
        <v>2953</v>
      </c>
      <c r="J959" s="949">
        <v>35655</v>
      </c>
      <c r="K959" s="950" t="s">
        <v>1920</v>
      </c>
      <c r="L959" s="948" t="s">
        <v>1970</v>
      </c>
      <c r="M959" s="807" t="s">
        <v>1971</v>
      </c>
      <c r="N959" s="807" t="s">
        <v>252</v>
      </c>
      <c r="O959" s="807" t="s">
        <v>50</v>
      </c>
      <c r="P959" s="807" t="s">
        <v>1354</v>
      </c>
      <c r="Q959" s="806" t="s">
        <v>1355</v>
      </c>
      <c r="R959" s="948">
        <v>244</v>
      </c>
      <c r="S959" s="955"/>
      <c r="T959" s="955"/>
      <c r="U959" s="957">
        <v>197669000</v>
      </c>
      <c r="V959" s="955"/>
      <c r="W959" s="955"/>
      <c r="X959" s="955"/>
      <c r="AA959" s="957">
        <v>187499680</v>
      </c>
    </row>
    <row r="960" spans="1:27" ht="92.4">
      <c r="A960" s="943">
        <v>621</v>
      </c>
      <c r="B960" s="944" t="s">
        <v>1918</v>
      </c>
      <c r="C960" s="945" t="s">
        <v>516</v>
      </c>
      <c r="D960" s="946" t="s">
        <v>2973</v>
      </c>
      <c r="E960" s="947" t="s">
        <v>378</v>
      </c>
      <c r="F960" s="948" t="s">
        <v>2964</v>
      </c>
      <c r="G960" s="949">
        <v>39814</v>
      </c>
      <c r="H960" s="950" t="s">
        <v>310</v>
      </c>
      <c r="I960" s="951" t="s">
        <v>2951</v>
      </c>
      <c r="J960" s="949">
        <v>38416</v>
      </c>
      <c r="K960" s="950" t="s">
        <v>1920</v>
      </c>
      <c r="L960" s="948" t="s">
        <v>1970</v>
      </c>
      <c r="M960" s="807" t="s">
        <v>1971</v>
      </c>
      <c r="N960" s="807" t="s">
        <v>252</v>
      </c>
      <c r="O960" s="807" t="s">
        <v>50</v>
      </c>
      <c r="P960" s="699" t="s">
        <v>3254</v>
      </c>
      <c r="Q960" s="808" t="s">
        <v>3277</v>
      </c>
      <c r="R960" s="728">
        <v>244</v>
      </c>
      <c r="S960" s="676"/>
      <c r="T960" s="676"/>
      <c r="U960" s="786">
        <v>1379879.78</v>
      </c>
      <c r="V960" s="955"/>
      <c r="W960" s="955"/>
      <c r="X960" s="955"/>
      <c r="AA960" s="786">
        <v>1379879.78</v>
      </c>
    </row>
    <row r="961" spans="1:27" ht="330">
      <c r="A961" s="943">
        <v>621</v>
      </c>
      <c r="B961" s="944" t="s">
        <v>1918</v>
      </c>
      <c r="C961" s="945" t="s">
        <v>2975</v>
      </c>
      <c r="D961" s="946" t="s">
        <v>2976</v>
      </c>
      <c r="E961" s="947" t="s">
        <v>378</v>
      </c>
      <c r="F961" s="948" t="s">
        <v>2977</v>
      </c>
      <c r="G961" s="949">
        <v>39814</v>
      </c>
      <c r="H961" s="950" t="s">
        <v>310</v>
      </c>
      <c r="I961" s="951" t="s">
        <v>2951</v>
      </c>
      <c r="J961" s="949">
        <v>38416</v>
      </c>
      <c r="K961" s="950" t="s">
        <v>1974</v>
      </c>
      <c r="L961" s="948" t="s">
        <v>1975</v>
      </c>
      <c r="M961" s="952">
        <v>42511</v>
      </c>
      <c r="N961" s="943" t="s">
        <v>46</v>
      </c>
      <c r="O961" s="943" t="s">
        <v>48</v>
      </c>
      <c r="P961" s="943" t="s">
        <v>1976</v>
      </c>
      <c r="Q961" s="806" t="s">
        <v>246</v>
      </c>
      <c r="R961" s="954">
        <v>244</v>
      </c>
      <c r="S961" s="955">
        <v>1000000</v>
      </c>
      <c r="T961" s="955">
        <v>1000000</v>
      </c>
      <c r="U961" s="955">
        <v>1000000</v>
      </c>
      <c r="V961" s="955"/>
      <c r="W961" s="955"/>
      <c r="X961" s="955"/>
      <c r="AA961" s="955">
        <v>1000000</v>
      </c>
    </row>
    <row r="962" spans="1:27" ht="330">
      <c r="A962" s="943">
        <v>621</v>
      </c>
      <c r="B962" s="944" t="s">
        <v>1918</v>
      </c>
      <c r="C962" s="945" t="s">
        <v>2975</v>
      </c>
      <c r="D962" s="946" t="s">
        <v>2976</v>
      </c>
      <c r="E962" s="947" t="s">
        <v>378</v>
      </c>
      <c r="F962" s="948" t="s">
        <v>2977</v>
      </c>
      <c r="G962" s="949">
        <v>39814</v>
      </c>
      <c r="H962" s="950" t="s">
        <v>310</v>
      </c>
      <c r="I962" s="951" t="s">
        <v>2951</v>
      </c>
      <c r="J962" s="949">
        <v>38416</v>
      </c>
      <c r="K962" s="950" t="s">
        <v>1920</v>
      </c>
      <c r="L962" s="948" t="s">
        <v>1975</v>
      </c>
      <c r="M962" s="952">
        <v>42511</v>
      </c>
      <c r="N962" s="943" t="s">
        <v>119</v>
      </c>
      <c r="O962" s="943" t="s">
        <v>84</v>
      </c>
      <c r="P962" s="943" t="s">
        <v>1977</v>
      </c>
      <c r="Q962" s="806" t="s">
        <v>1978</v>
      </c>
      <c r="R962" s="954">
        <v>244</v>
      </c>
      <c r="S962" s="955">
        <v>1200000</v>
      </c>
      <c r="T962" s="955">
        <v>1200000</v>
      </c>
      <c r="U962" s="955"/>
      <c r="V962" s="955"/>
      <c r="W962" s="955"/>
      <c r="X962" s="955"/>
      <c r="AA962" s="955"/>
    </row>
    <row r="963" spans="1:27" ht="330">
      <c r="A963" s="943">
        <v>621</v>
      </c>
      <c r="B963" s="944" t="s">
        <v>1918</v>
      </c>
      <c r="C963" s="945" t="s">
        <v>2975</v>
      </c>
      <c r="D963" s="946" t="s">
        <v>2976</v>
      </c>
      <c r="E963" s="947" t="s">
        <v>378</v>
      </c>
      <c r="F963" s="948" t="s">
        <v>2977</v>
      </c>
      <c r="G963" s="949">
        <v>39814</v>
      </c>
      <c r="H963" s="950" t="s">
        <v>310</v>
      </c>
      <c r="I963" s="951" t="s">
        <v>2951</v>
      </c>
      <c r="J963" s="949">
        <v>38416</v>
      </c>
      <c r="K963" s="950" t="s">
        <v>1920</v>
      </c>
      <c r="L963" s="948" t="s">
        <v>1975</v>
      </c>
      <c r="M963" s="952">
        <v>42511</v>
      </c>
      <c r="N963" s="943" t="s">
        <v>119</v>
      </c>
      <c r="O963" s="943" t="s">
        <v>84</v>
      </c>
      <c r="P963" s="943" t="s">
        <v>1979</v>
      </c>
      <c r="Q963" s="806" t="s">
        <v>1980</v>
      </c>
      <c r="R963" s="954">
        <v>244</v>
      </c>
      <c r="S963" s="955"/>
      <c r="T963" s="955"/>
      <c r="U963" s="955">
        <v>6000000</v>
      </c>
      <c r="V963" s="676">
        <f>400000</f>
        <v>400000</v>
      </c>
      <c r="W963" s="955"/>
      <c r="X963" s="955"/>
      <c r="AA963" s="955">
        <v>6000000</v>
      </c>
    </row>
    <row r="964" spans="1:27" ht="330">
      <c r="A964" s="943">
        <v>621</v>
      </c>
      <c r="B964" s="944" t="s">
        <v>1918</v>
      </c>
      <c r="C964" s="945" t="s">
        <v>2975</v>
      </c>
      <c r="D964" s="946" t="s">
        <v>2976</v>
      </c>
      <c r="E964" s="947" t="s">
        <v>378</v>
      </c>
      <c r="F964" s="948" t="s">
        <v>2977</v>
      </c>
      <c r="G964" s="949">
        <v>39814</v>
      </c>
      <c r="H964" s="950" t="s">
        <v>310</v>
      </c>
      <c r="I964" s="951" t="s">
        <v>2951</v>
      </c>
      <c r="J964" s="949">
        <v>38416</v>
      </c>
      <c r="K964" s="950" t="s">
        <v>1920</v>
      </c>
      <c r="L964" s="948" t="s">
        <v>1975</v>
      </c>
      <c r="M964" s="952">
        <v>42511</v>
      </c>
      <c r="N964" s="943" t="s">
        <v>119</v>
      </c>
      <c r="O964" s="943" t="s">
        <v>84</v>
      </c>
      <c r="P964" s="943" t="s">
        <v>1981</v>
      </c>
      <c r="Q964" s="806" t="s">
        <v>1978</v>
      </c>
      <c r="R964" s="954">
        <v>244</v>
      </c>
      <c r="S964" s="955">
        <v>12789000</v>
      </c>
      <c r="T964" s="955">
        <v>9192300</v>
      </c>
      <c r="U964" s="955"/>
      <c r="V964" s="955"/>
      <c r="W964" s="955"/>
      <c r="X964" s="955"/>
      <c r="AA964" s="955"/>
    </row>
    <row r="965" spans="1:27" ht="330">
      <c r="A965" s="943">
        <v>621</v>
      </c>
      <c r="B965" s="944" t="s">
        <v>1918</v>
      </c>
      <c r="C965" s="945" t="s">
        <v>2975</v>
      </c>
      <c r="D965" s="946" t="s">
        <v>2976</v>
      </c>
      <c r="E965" s="947" t="s">
        <v>378</v>
      </c>
      <c r="F965" s="948" t="s">
        <v>2977</v>
      </c>
      <c r="G965" s="949">
        <v>39814</v>
      </c>
      <c r="H965" s="950" t="s">
        <v>310</v>
      </c>
      <c r="I965" s="951" t="s">
        <v>2951</v>
      </c>
      <c r="J965" s="949">
        <v>38416</v>
      </c>
      <c r="K965" s="950" t="s">
        <v>1920</v>
      </c>
      <c r="L965" s="948" t="s">
        <v>1975</v>
      </c>
      <c r="M965" s="952">
        <v>42511</v>
      </c>
      <c r="N965" s="943" t="s">
        <v>119</v>
      </c>
      <c r="O965" s="943" t="s">
        <v>84</v>
      </c>
      <c r="P965" s="943" t="s">
        <v>2978</v>
      </c>
      <c r="Q965" s="806" t="s">
        <v>1983</v>
      </c>
      <c r="R965" s="954">
        <v>244</v>
      </c>
      <c r="S965" s="955"/>
      <c r="T965" s="955"/>
      <c r="U965" s="955">
        <v>3596700</v>
      </c>
      <c r="V965" s="955"/>
      <c r="W965" s="955"/>
      <c r="X965" s="955"/>
      <c r="AA965" s="955">
        <v>3596700</v>
      </c>
    </row>
    <row r="966" spans="1:27" ht="330">
      <c r="A966" s="943">
        <v>621</v>
      </c>
      <c r="B966" s="944" t="s">
        <v>1918</v>
      </c>
      <c r="C966" s="945" t="s">
        <v>2975</v>
      </c>
      <c r="D966" s="946" t="s">
        <v>2976</v>
      </c>
      <c r="E966" s="947" t="s">
        <v>378</v>
      </c>
      <c r="F966" s="948" t="s">
        <v>2977</v>
      </c>
      <c r="G966" s="949">
        <v>39814</v>
      </c>
      <c r="H966" s="950" t="s">
        <v>310</v>
      </c>
      <c r="I966" s="951" t="s">
        <v>2951</v>
      </c>
      <c r="J966" s="949">
        <v>38416</v>
      </c>
      <c r="K966" s="950" t="s">
        <v>1920</v>
      </c>
      <c r="L966" s="948" t="s">
        <v>1975</v>
      </c>
      <c r="M966" s="952">
        <v>42511</v>
      </c>
      <c r="N966" s="943" t="s">
        <v>119</v>
      </c>
      <c r="O966" s="943" t="s">
        <v>84</v>
      </c>
      <c r="P966" s="943" t="s">
        <v>1982</v>
      </c>
      <c r="Q966" s="806" t="s">
        <v>1983</v>
      </c>
      <c r="R966" s="954">
        <v>244</v>
      </c>
      <c r="S966" s="955"/>
      <c r="T966" s="955"/>
      <c r="U966" s="955">
        <v>399500</v>
      </c>
      <c r="V966" s="676">
        <v>100000</v>
      </c>
      <c r="W966" s="676">
        <v>100000</v>
      </c>
      <c r="X966" s="676">
        <v>100000</v>
      </c>
      <c r="AA966" s="955">
        <v>403000</v>
      </c>
    </row>
    <row r="967" spans="1:27" ht="118.8">
      <c r="A967" s="943">
        <v>621</v>
      </c>
      <c r="B967" s="944" t="s">
        <v>1918</v>
      </c>
      <c r="C967" s="945" t="s">
        <v>2979</v>
      </c>
      <c r="D967" s="946" t="s">
        <v>2980</v>
      </c>
      <c r="E967" s="947" t="s">
        <v>2981</v>
      </c>
      <c r="F967" s="948" t="s">
        <v>2974</v>
      </c>
      <c r="G967" s="949">
        <v>39814</v>
      </c>
      <c r="H967" s="950" t="s">
        <v>310</v>
      </c>
      <c r="I967" s="951" t="s">
        <v>2951</v>
      </c>
      <c r="J967" s="949">
        <v>38416</v>
      </c>
      <c r="K967" s="950" t="s">
        <v>1985</v>
      </c>
      <c r="L967" s="948" t="s">
        <v>1986</v>
      </c>
      <c r="M967" s="807" t="s">
        <v>1987</v>
      </c>
      <c r="N967" s="943" t="s">
        <v>46</v>
      </c>
      <c r="O967" s="943" t="s">
        <v>48</v>
      </c>
      <c r="P967" s="953" t="s">
        <v>1988</v>
      </c>
      <c r="Q967" s="806" t="s">
        <v>1989</v>
      </c>
      <c r="R967" s="954">
        <v>244</v>
      </c>
      <c r="S967" s="955">
        <v>7303928.0300000003</v>
      </c>
      <c r="T967" s="955">
        <v>7290377.4299999997</v>
      </c>
      <c r="U967" s="956">
        <v>2093944</v>
      </c>
      <c r="V967" s="955">
        <v>3500000</v>
      </c>
      <c r="W967" s="955">
        <v>3500000</v>
      </c>
      <c r="X967" s="956">
        <v>3500000</v>
      </c>
      <c r="AA967" s="956">
        <v>2093944</v>
      </c>
    </row>
    <row r="968" spans="1:27" ht="118.8">
      <c r="A968" s="943">
        <v>621</v>
      </c>
      <c r="B968" s="944" t="s">
        <v>1918</v>
      </c>
      <c r="C968" s="945" t="s">
        <v>2979</v>
      </c>
      <c r="D968" s="946" t="s">
        <v>2980</v>
      </c>
      <c r="E968" s="947" t="s">
        <v>2981</v>
      </c>
      <c r="F968" s="948" t="s">
        <v>2974</v>
      </c>
      <c r="G968" s="949">
        <v>39814</v>
      </c>
      <c r="H968" s="950" t="s">
        <v>310</v>
      </c>
      <c r="I968" s="951" t="s">
        <v>2951</v>
      </c>
      <c r="J968" s="949">
        <v>38416</v>
      </c>
      <c r="K968" s="950" t="s">
        <v>1985</v>
      </c>
      <c r="L968" s="948" t="s">
        <v>1986</v>
      </c>
      <c r="M968" s="807" t="s">
        <v>1987</v>
      </c>
      <c r="N968" s="943" t="s">
        <v>46</v>
      </c>
      <c r="O968" s="943" t="s">
        <v>48</v>
      </c>
      <c r="P968" s="953" t="s">
        <v>1988</v>
      </c>
      <c r="Q968" s="806" t="s">
        <v>1989</v>
      </c>
      <c r="R968" s="954">
        <v>831</v>
      </c>
      <c r="S968" s="955"/>
      <c r="T968" s="955"/>
      <c r="U968" s="963">
        <v>0</v>
      </c>
      <c r="V968" s="955"/>
      <c r="W968" s="955"/>
      <c r="X968" s="956"/>
      <c r="AA968" s="963">
        <v>12000</v>
      </c>
    </row>
    <row r="969" spans="1:27" ht="105.6">
      <c r="A969" s="943">
        <v>621</v>
      </c>
      <c r="B969" s="944" t="s">
        <v>1918</v>
      </c>
      <c r="C969" s="945" t="s">
        <v>54</v>
      </c>
      <c r="D969" s="946" t="s">
        <v>2756</v>
      </c>
      <c r="E969" s="947" t="s">
        <v>2982</v>
      </c>
      <c r="F969" s="948" t="s">
        <v>2983</v>
      </c>
      <c r="G969" s="949" t="s">
        <v>2984</v>
      </c>
      <c r="H969" s="950" t="s">
        <v>2985</v>
      </c>
      <c r="I969" s="948" t="s">
        <v>2986</v>
      </c>
      <c r="J969" s="949" t="s">
        <v>2987</v>
      </c>
      <c r="K969" s="950" t="s">
        <v>1997</v>
      </c>
      <c r="L969" s="948" t="s">
        <v>1998</v>
      </c>
      <c r="M969" s="809" t="s">
        <v>1999</v>
      </c>
      <c r="N969" s="943" t="s">
        <v>46</v>
      </c>
      <c r="O969" s="943" t="s">
        <v>48</v>
      </c>
      <c r="P969" s="943" t="s">
        <v>2000</v>
      </c>
      <c r="Q969" s="806" t="s">
        <v>87</v>
      </c>
      <c r="R969" s="954">
        <v>121</v>
      </c>
      <c r="S969" s="964">
        <v>32690385</v>
      </c>
      <c r="T969" s="964">
        <v>32690385</v>
      </c>
      <c r="U969" s="956">
        <v>33065345.350000001</v>
      </c>
      <c r="V969" s="956">
        <v>32896600</v>
      </c>
      <c r="W969" s="956">
        <v>32896600</v>
      </c>
      <c r="X969" s="956">
        <v>32896600</v>
      </c>
      <c r="AA969" s="956">
        <v>32896600</v>
      </c>
    </row>
    <row r="970" spans="1:27" ht="105.6">
      <c r="A970" s="943">
        <v>621</v>
      </c>
      <c r="B970" s="944" t="s">
        <v>1918</v>
      </c>
      <c r="C970" s="945" t="s">
        <v>54</v>
      </c>
      <c r="D970" s="946" t="s">
        <v>2756</v>
      </c>
      <c r="E970" s="947" t="s">
        <v>2982</v>
      </c>
      <c r="F970" s="948" t="s">
        <v>2983</v>
      </c>
      <c r="G970" s="949" t="s">
        <v>2984</v>
      </c>
      <c r="H970" s="950" t="s">
        <v>2985</v>
      </c>
      <c r="I970" s="948" t="s">
        <v>2986</v>
      </c>
      <c r="J970" s="949" t="s">
        <v>2987</v>
      </c>
      <c r="K970" s="950" t="s">
        <v>1997</v>
      </c>
      <c r="L970" s="948" t="s">
        <v>1998</v>
      </c>
      <c r="M970" s="809" t="s">
        <v>1999</v>
      </c>
      <c r="N970" s="943" t="s">
        <v>46</v>
      </c>
      <c r="O970" s="943" t="s">
        <v>48</v>
      </c>
      <c r="P970" s="943" t="s">
        <v>2000</v>
      </c>
      <c r="Q970" s="806" t="s">
        <v>87</v>
      </c>
      <c r="R970" s="954">
        <v>321</v>
      </c>
      <c r="S970" s="964"/>
      <c r="T970" s="964"/>
      <c r="U970" s="956">
        <v>67423.350000000006</v>
      </c>
      <c r="V970" s="956"/>
      <c r="W970" s="956"/>
      <c r="X970" s="956"/>
      <c r="AA970" s="956"/>
    </row>
    <row r="971" spans="1:27" ht="145.19999999999999">
      <c r="A971" s="943">
        <v>621</v>
      </c>
      <c r="B971" s="944" t="s">
        <v>1918</v>
      </c>
      <c r="C971" s="945" t="s">
        <v>54</v>
      </c>
      <c r="D971" s="946" t="s">
        <v>2756</v>
      </c>
      <c r="E971" s="947" t="s">
        <v>2982</v>
      </c>
      <c r="F971" s="948" t="s">
        <v>2983</v>
      </c>
      <c r="G971" s="949" t="s">
        <v>2984</v>
      </c>
      <c r="H971" s="950" t="s">
        <v>2985</v>
      </c>
      <c r="I971" s="948" t="s">
        <v>2986</v>
      </c>
      <c r="J971" s="949" t="s">
        <v>2987</v>
      </c>
      <c r="K971" s="950" t="s">
        <v>2001</v>
      </c>
      <c r="L971" s="948" t="s">
        <v>2002</v>
      </c>
      <c r="M971" s="809" t="s">
        <v>1999</v>
      </c>
      <c r="N971" s="943" t="s">
        <v>46</v>
      </c>
      <c r="O971" s="943" t="s">
        <v>48</v>
      </c>
      <c r="P971" s="953" t="s">
        <v>2003</v>
      </c>
      <c r="Q971" s="806" t="s">
        <v>158</v>
      </c>
      <c r="R971" s="954">
        <v>122</v>
      </c>
      <c r="S971" s="964">
        <v>792869.02</v>
      </c>
      <c r="T971" s="964">
        <v>792869.02</v>
      </c>
      <c r="U971" s="956">
        <v>817182</v>
      </c>
      <c r="V971" s="956">
        <v>763770</v>
      </c>
      <c r="W971" s="956">
        <v>763770</v>
      </c>
      <c r="X971" s="956">
        <v>763770</v>
      </c>
      <c r="AA971" s="956">
        <v>817182</v>
      </c>
    </row>
    <row r="972" spans="1:27" ht="105.6">
      <c r="A972" s="943">
        <v>621</v>
      </c>
      <c r="B972" s="944" t="s">
        <v>1918</v>
      </c>
      <c r="C972" s="945" t="s">
        <v>54</v>
      </c>
      <c r="D972" s="946" t="s">
        <v>2756</v>
      </c>
      <c r="E972" s="947" t="s">
        <v>2982</v>
      </c>
      <c r="F972" s="948" t="s">
        <v>2983</v>
      </c>
      <c r="G972" s="949" t="s">
        <v>2984</v>
      </c>
      <c r="H972" s="950" t="s">
        <v>2985</v>
      </c>
      <c r="I972" s="948" t="s">
        <v>2986</v>
      </c>
      <c r="J972" s="949" t="s">
        <v>2987</v>
      </c>
      <c r="K972" s="950" t="s">
        <v>1997</v>
      </c>
      <c r="L972" s="948" t="s">
        <v>2002</v>
      </c>
      <c r="M972" s="809" t="s">
        <v>2006</v>
      </c>
      <c r="N972" s="943" t="s">
        <v>46</v>
      </c>
      <c r="O972" s="943" t="s">
        <v>48</v>
      </c>
      <c r="P972" s="965" t="s">
        <v>2000</v>
      </c>
      <c r="Q972" s="806" t="s">
        <v>87</v>
      </c>
      <c r="R972" s="954">
        <v>129</v>
      </c>
      <c r="S972" s="964">
        <v>10140985</v>
      </c>
      <c r="T972" s="964">
        <v>10140985</v>
      </c>
      <c r="U972" s="956">
        <v>9788075</v>
      </c>
      <c r="V972" s="956">
        <v>9934770</v>
      </c>
      <c r="W972" s="956">
        <v>9934770</v>
      </c>
      <c r="X972" s="956">
        <v>9934770</v>
      </c>
      <c r="AA972" s="956">
        <v>9925770</v>
      </c>
    </row>
    <row r="973" spans="1:27" ht="105.6">
      <c r="A973" s="943">
        <v>621</v>
      </c>
      <c r="B973" s="944" t="s">
        <v>1918</v>
      </c>
      <c r="C973" s="945" t="s">
        <v>54</v>
      </c>
      <c r="D973" s="946" t="s">
        <v>2756</v>
      </c>
      <c r="E973" s="947" t="s">
        <v>2982</v>
      </c>
      <c r="F973" s="948" t="s">
        <v>2983</v>
      </c>
      <c r="G973" s="949" t="s">
        <v>2984</v>
      </c>
      <c r="H973" s="950" t="s">
        <v>2985</v>
      </c>
      <c r="I973" s="948" t="s">
        <v>2986</v>
      </c>
      <c r="J973" s="949" t="s">
        <v>2987</v>
      </c>
      <c r="K973" s="950" t="s">
        <v>1997</v>
      </c>
      <c r="L973" s="948" t="s">
        <v>2002</v>
      </c>
      <c r="M973" s="809" t="s">
        <v>2008</v>
      </c>
      <c r="N973" s="943" t="s">
        <v>46</v>
      </c>
      <c r="O973" s="943" t="s">
        <v>48</v>
      </c>
      <c r="P973" s="943" t="s">
        <v>2003</v>
      </c>
      <c r="Q973" s="806" t="s">
        <v>158</v>
      </c>
      <c r="R973" s="954">
        <v>129</v>
      </c>
      <c r="S973" s="955">
        <v>230660</v>
      </c>
      <c r="T973" s="955">
        <v>230660</v>
      </c>
      <c r="U973" s="956">
        <v>230660</v>
      </c>
      <c r="V973" s="956">
        <v>230660</v>
      </c>
      <c r="W973" s="956">
        <v>230660</v>
      </c>
      <c r="X973" s="956">
        <v>230660</v>
      </c>
      <c r="AA973" s="956">
        <v>230660</v>
      </c>
    </row>
    <row r="974" spans="1:27" ht="79.2">
      <c r="A974" s="943">
        <v>621</v>
      </c>
      <c r="B974" s="944" t="s">
        <v>1918</v>
      </c>
      <c r="C974" s="945" t="s">
        <v>54</v>
      </c>
      <c r="D974" s="946" t="s">
        <v>2756</v>
      </c>
      <c r="E974" s="947" t="s">
        <v>378</v>
      </c>
      <c r="F974" s="948" t="s">
        <v>2988</v>
      </c>
      <c r="G974" s="949">
        <v>39814</v>
      </c>
      <c r="H974" s="950" t="s">
        <v>310</v>
      </c>
      <c r="I974" s="951" t="s">
        <v>2951</v>
      </c>
      <c r="J974" s="949">
        <v>38416</v>
      </c>
      <c r="K974" s="950" t="s">
        <v>381</v>
      </c>
      <c r="L974" s="948" t="s">
        <v>2010</v>
      </c>
      <c r="M974" s="807" t="s">
        <v>58</v>
      </c>
      <c r="N974" s="943" t="s">
        <v>46</v>
      </c>
      <c r="O974" s="943" t="s">
        <v>48</v>
      </c>
      <c r="P974" s="943" t="s">
        <v>2003</v>
      </c>
      <c r="Q974" s="806" t="s">
        <v>158</v>
      </c>
      <c r="R974" s="954">
        <v>851</v>
      </c>
      <c r="S974" s="955">
        <v>226350</v>
      </c>
      <c r="T974" s="955">
        <v>226350</v>
      </c>
      <c r="U974" s="955">
        <v>226350</v>
      </c>
      <c r="V974" s="955">
        <v>216000</v>
      </c>
      <c r="W974" s="955">
        <v>216000</v>
      </c>
      <c r="X974" s="955">
        <v>216000</v>
      </c>
      <c r="AA974" s="955">
        <v>226350</v>
      </c>
    </row>
    <row r="975" spans="1:27" ht="79.2">
      <c r="A975" s="943">
        <v>621</v>
      </c>
      <c r="B975" s="944" t="s">
        <v>1918</v>
      </c>
      <c r="C975" s="945" t="s">
        <v>54</v>
      </c>
      <c r="D975" s="946" t="s">
        <v>2756</v>
      </c>
      <c r="E975" s="947" t="s">
        <v>378</v>
      </c>
      <c r="F975" s="948" t="s">
        <v>2988</v>
      </c>
      <c r="G975" s="949">
        <v>39814</v>
      </c>
      <c r="H975" s="950" t="s">
        <v>310</v>
      </c>
      <c r="I975" s="951" t="s">
        <v>2951</v>
      </c>
      <c r="J975" s="949">
        <v>38416</v>
      </c>
      <c r="K975" s="950" t="s">
        <v>2011</v>
      </c>
      <c r="L975" s="948" t="s">
        <v>2012</v>
      </c>
      <c r="M975" s="807" t="s">
        <v>58</v>
      </c>
      <c r="N975" s="943" t="s">
        <v>46</v>
      </c>
      <c r="O975" s="943" t="s">
        <v>48</v>
      </c>
      <c r="P975" s="943" t="s">
        <v>2003</v>
      </c>
      <c r="Q975" s="806" t="s">
        <v>158</v>
      </c>
      <c r="R975" s="954">
        <v>852</v>
      </c>
      <c r="S975" s="955">
        <v>9976.43</v>
      </c>
      <c r="T975" s="955">
        <v>9976.43</v>
      </c>
      <c r="U975" s="956">
        <v>9518.89</v>
      </c>
      <c r="V975" s="956">
        <v>10300</v>
      </c>
      <c r="W975" s="956">
        <v>10300</v>
      </c>
      <c r="X975" s="956">
        <v>10300</v>
      </c>
      <c r="AA975" s="956">
        <v>19768.89</v>
      </c>
    </row>
    <row r="976" spans="1:27" ht="79.2">
      <c r="A976" s="943">
        <v>621</v>
      </c>
      <c r="B976" s="944" t="s">
        <v>1918</v>
      </c>
      <c r="C976" s="945" t="s">
        <v>54</v>
      </c>
      <c r="D976" s="946" t="s">
        <v>2756</v>
      </c>
      <c r="E976" s="947" t="s">
        <v>378</v>
      </c>
      <c r="F976" s="948" t="s">
        <v>2988</v>
      </c>
      <c r="G976" s="949">
        <v>39814</v>
      </c>
      <c r="H976" s="950" t="s">
        <v>310</v>
      </c>
      <c r="I976" s="951" t="s">
        <v>2951</v>
      </c>
      <c r="J976" s="949">
        <v>38416</v>
      </c>
      <c r="K976" s="950" t="s">
        <v>2011</v>
      </c>
      <c r="L976" s="948" t="s">
        <v>2010</v>
      </c>
      <c r="M976" s="807" t="s">
        <v>58</v>
      </c>
      <c r="N976" s="943" t="s">
        <v>46</v>
      </c>
      <c r="O976" s="943" t="s">
        <v>48</v>
      </c>
      <c r="P976" s="943" t="s">
        <v>2003</v>
      </c>
      <c r="Q976" s="806" t="s">
        <v>158</v>
      </c>
      <c r="R976" s="954">
        <v>853</v>
      </c>
      <c r="S976" s="955">
        <v>824.18</v>
      </c>
      <c r="T976" s="955">
        <v>824.18</v>
      </c>
      <c r="U976" s="956">
        <v>10781.11</v>
      </c>
      <c r="V976" s="956"/>
      <c r="W976" s="956"/>
      <c r="X976" s="955"/>
      <c r="AA976" s="956">
        <v>531.11</v>
      </c>
    </row>
    <row r="977" spans="1:27" ht="79.2">
      <c r="A977" s="943">
        <v>621</v>
      </c>
      <c r="B977" s="944" t="s">
        <v>1918</v>
      </c>
      <c r="C977" s="945" t="s">
        <v>54</v>
      </c>
      <c r="D977" s="946" t="s">
        <v>2756</v>
      </c>
      <c r="E977" s="947" t="s">
        <v>378</v>
      </c>
      <c r="F977" s="948" t="s">
        <v>2988</v>
      </c>
      <c r="G977" s="949">
        <v>39814</v>
      </c>
      <c r="H977" s="950" t="s">
        <v>310</v>
      </c>
      <c r="I977" s="951" t="s">
        <v>2951</v>
      </c>
      <c r="J977" s="949">
        <v>38416</v>
      </c>
      <c r="K977" s="950" t="s">
        <v>2011</v>
      </c>
      <c r="L977" s="948" t="s">
        <v>2013</v>
      </c>
      <c r="M977" s="807" t="s">
        <v>58</v>
      </c>
      <c r="N977" s="943" t="s">
        <v>46</v>
      </c>
      <c r="O977" s="943" t="s">
        <v>48</v>
      </c>
      <c r="P977" s="943" t="s">
        <v>2003</v>
      </c>
      <c r="Q977" s="806" t="s">
        <v>158</v>
      </c>
      <c r="R977" s="954">
        <v>244</v>
      </c>
      <c r="S977" s="955">
        <v>2826651.07</v>
      </c>
      <c r="T977" s="955">
        <v>2816943.41</v>
      </c>
      <c r="U977" s="956">
        <v>2785528</v>
      </c>
      <c r="V977" s="956">
        <v>2863850</v>
      </c>
      <c r="W977" s="956">
        <v>2863850</v>
      </c>
      <c r="X977" s="956">
        <v>2863850</v>
      </c>
      <c r="AA977" s="956">
        <v>2785528</v>
      </c>
    </row>
    <row r="978" spans="1:27" ht="79.2">
      <c r="A978" s="943">
        <v>621</v>
      </c>
      <c r="B978" s="944" t="s">
        <v>1918</v>
      </c>
      <c r="C978" s="945" t="s">
        <v>54</v>
      </c>
      <c r="D978" s="946" t="s">
        <v>2756</v>
      </c>
      <c r="E978" s="947" t="s">
        <v>378</v>
      </c>
      <c r="F978" s="948" t="s">
        <v>2989</v>
      </c>
      <c r="G978" s="949">
        <v>39814</v>
      </c>
      <c r="H978" s="950" t="s">
        <v>310</v>
      </c>
      <c r="I978" s="951" t="s">
        <v>2951</v>
      </c>
      <c r="J978" s="949">
        <v>38416</v>
      </c>
      <c r="K978" s="950" t="s">
        <v>1920</v>
      </c>
      <c r="L978" s="948" t="s">
        <v>1921</v>
      </c>
      <c r="M978" s="952">
        <v>42511</v>
      </c>
      <c r="N978" s="943" t="s">
        <v>46</v>
      </c>
      <c r="O978" s="943" t="s">
        <v>48</v>
      </c>
      <c r="P978" s="953" t="s">
        <v>2015</v>
      </c>
      <c r="Q978" s="806" t="s">
        <v>200</v>
      </c>
      <c r="R978" s="954">
        <v>831</v>
      </c>
      <c r="S978" s="955">
        <v>193629.3</v>
      </c>
      <c r="T978" s="955">
        <v>193629.3</v>
      </c>
      <c r="U978" s="956"/>
      <c r="V978" s="956"/>
      <c r="W978" s="956"/>
      <c r="X978" s="955"/>
      <c r="AA978" s="956"/>
    </row>
    <row r="979" spans="1:27" ht="79.2">
      <c r="A979" s="943">
        <v>621</v>
      </c>
      <c r="B979" s="944" t="s">
        <v>1918</v>
      </c>
      <c r="C979" s="945" t="s">
        <v>54</v>
      </c>
      <c r="D979" s="946" t="s">
        <v>2756</v>
      </c>
      <c r="E979" s="947" t="s">
        <v>378</v>
      </c>
      <c r="F979" s="948" t="s">
        <v>2989</v>
      </c>
      <c r="G979" s="949">
        <v>39814</v>
      </c>
      <c r="H979" s="950" t="s">
        <v>310</v>
      </c>
      <c r="I979" s="951" t="s">
        <v>2951</v>
      </c>
      <c r="J979" s="949">
        <v>38416</v>
      </c>
      <c r="K979" s="950" t="s">
        <v>1920</v>
      </c>
      <c r="L979" s="948" t="s">
        <v>1921</v>
      </c>
      <c r="M979" s="952">
        <v>42511</v>
      </c>
      <c r="N979" s="943" t="s">
        <v>46</v>
      </c>
      <c r="O979" s="943" t="s">
        <v>48</v>
      </c>
      <c r="P979" s="953" t="s">
        <v>2015</v>
      </c>
      <c r="Q979" s="806" t="s">
        <v>200</v>
      </c>
      <c r="R979" s="954">
        <v>831</v>
      </c>
      <c r="S979" s="955"/>
      <c r="T979" s="955"/>
      <c r="U979" s="956">
        <v>44350</v>
      </c>
      <c r="V979" s="956"/>
      <c r="W979" s="956"/>
      <c r="X979" s="955"/>
      <c r="AA979" s="956">
        <v>44350</v>
      </c>
    </row>
    <row r="980" spans="1:27" ht="79.2">
      <c r="A980" s="943">
        <v>621</v>
      </c>
      <c r="B980" s="944" t="s">
        <v>1918</v>
      </c>
      <c r="C980" s="945" t="s">
        <v>54</v>
      </c>
      <c r="D980" s="946" t="s">
        <v>2756</v>
      </c>
      <c r="E980" s="947" t="s">
        <v>378</v>
      </c>
      <c r="F980" s="948" t="s">
        <v>2989</v>
      </c>
      <c r="G980" s="949">
        <v>39814</v>
      </c>
      <c r="H980" s="950" t="s">
        <v>310</v>
      </c>
      <c r="I980" s="951" t="s">
        <v>2951</v>
      </c>
      <c r="J980" s="949">
        <v>38416</v>
      </c>
      <c r="K980" s="950" t="s">
        <v>1920</v>
      </c>
      <c r="L980" s="948" t="s">
        <v>1921</v>
      </c>
      <c r="M980" s="952">
        <v>42511</v>
      </c>
      <c r="N980" s="943" t="s">
        <v>46</v>
      </c>
      <c r="O980" s="943" t="s">
        <v>48</v>
      </c>
      <c r="P980" s="946">
        <v>8420020740</v>
      </c>
      <c r="Q980" s="806" t="s">
        <v>2017</v>
      </c>
      <c r="R980" s="954">
        <v>244</v>
      </c>
      <c r="S980" s="955"/>
      <c r="T980" s="955"/>
      <c r="U980" s="956">
        <v>364000</v>
      </c>
      <c r="V980" s="956">
        <v>150000</v>
      </c>
      <c r="W980" s="956">
        <v>150000</v>
      </c>
      <c r="X980" s="956">
        <v>150000</v>
      </c>
      <c r="AA980" s="956">
        <v>491334</v>
      </c>
    </row>
    <row r="981" spans="1:27" ht="79.2">
      <c r="A981" s="943">
        <v>621</v>
      </c>
      <c r="B981" s="944" t="s">
        <v>1918</v>
      </c>
      <c r="C981" s="945" t="s">
        <v>54</v>
      </c>
      <c r="D981" s="946" t="s">
        <v>2756</v>
      </c>
      <c r="E981" s="947" t="s">
        <v>378</v>
      </c>
      <c r="F981" s="948" t="s">
        <v>2989</v>
      </c>
      <c r="G981" s="949">
        <v>39814</v>
      </c>
      <c r="H981" s="950" t="s">
        <v>310</v>
      </c>
      <c r="I981" s="951" t="s">
        <v>2951</v>
      </c>
      <c r="J981" s="949">
        <v>38416</v>
      </c>
      <c r="K981" s="950" t="s">
        <v>1920</v>
      </c>
      <c r="L981" s="948" t="s">
        <v>1921</v>
      </c>
      <c r="M981" s="952">
        <v>42511</v>
      </c>
      <c r="N981" s="943" t="s">
        <v>46</v>
      </c>
      <c r="O981" s="943" t="s">
        <v>48</v>
      </c>
      <c r="P981" s="946">
        <v>8420020740</v>
      </c>
      <c r="Q981" s="806" t="s">
        <v>2017</v>
      </c>
      <c r="R981" s="954">
        <v>831</v>
      </c>
      <c r="S981" s="955"/>
      <c r="T981" s="955"/>
      <c r="U981" s="956">
        <v>64316</v>
      </c>
      <c r="V981" s="956">
        <v>450000</v>
      </c>
      <c r="W981" s="956">
        <v>450000</v>
      </c>
      <c r="X981" s="956">
        <v>450000</v>
      </c>
      <c r="AA981" s="956">
        <v>64316</v>
      </c>
    </row>
    <row r="982" spans="1:27" ht="79.2">
      <c r="A982" s="943">
        <v>621</v>
      </c>
      <c r="B982" s="944" t="s">
        <v>1918</v>
      </c>
      <c r="C982" s="945" t="s">
        <v>54</v>
      </c>
      <c r="D982" s="946" t="s">
        <v>2756</v>
      </c>
      <c r="E982" s="947" t="s">
        <v>378</v>
      </c>
      <c r="F982" s="948" t="s">
        <v>2989</v>
      </c>
      <c r="G982" s="949">
        <v>39814</v>
      </c>
      <c r="H982" s="950" t="s">
        <v>310</v>
      </c>
      <c r="I982" s="951" t="s">
        <v>2951</v>
      </c>
      <c r="J982" s="949">
        <v>38416</v>
      </c>
      <c r="K982" s="950" t="s">
        <v>1920</v>
      </c>
      <c r="L982" s="948" t="s">
        <v>1921</v>
      </c>
      <c r="M982" s="952">
        <v>42511</v>
      </c>
      <c r="N982" s="943" t="s">
        <v>46</v>
      </c>
      <c r="O982" s="943" t="s">
        <v>48</v>
      </c>
      <c r="P982" s="953" t="s">
        <v>2016</v>
      </c>
      <c r="Q982" s="806" t="s">
        <v>2017</v>
      </c>
      <c r="R982" s="954">
        <v>244</v>
      </c>
      <c r="S982" s="955">
        <v>224264.49</v>
      </c>
      <c r="T982" s="955">
        <v>224264.49</v>
      </c>
      <c r="U982" s="956"/>
      <c r="V982" s="956"/>
      <c r="W982" s="956"/>
      <c r="X982" s="956"/>
      <c r="AA982" s="956"/>
    </row>
    <row r="983" spans="1:27" ht="79.2">
      <c r="A983" s="943">
        <v>621</v>
      </c>
      <c r="B983" s="944" t="s">
        <v>1918</v>
      </c>
      <c r="C983" s="945" t="s">
        <v>54</v>
      </c>
      <c r="D983" s="946" t="s">
        <v>2756</v>
      </c>
      <c r="E983" s="947" t="s">
        <v>378</v>
      </c>
      <c r="F983" s="948" t="s">
        <v>2989</v>
      </c>
      <c r="G983" s="949">
        <v>39814</v>
      </c>
      <c r="H983" s="950" t="s">
        <v>310</v>
      </c>
      <c r="I983" s="951" t="s">
        <v>2951</v>
      </c>
      <c r="J983" s="949">
        <v>38416</v>
      </c>
      <c r="K983" s="950" t="s">
        <v>1920</v>
      </c>
      <c r="L983" s="948" t="s">
        <v>1921</v>
      </c>
      <c r="M983" s="952">
        <v>42511</v>
      </c>
      <c r="N983" s="961" t="s">
        <v>46</v>
      </c>
      <c r="O983" s="943" t="s">
        <v>48</v>
      </c>
      <c r="P983" s="953" t="s">
        <v>2016</v>
      </c>
      <c r="Q983" s="806" t="s">
        <v>2017</v>
      </c>
      <c r="R983" s="954">
        <v>831</v>
      </c>
      <c r="S983" s="955">
        <v>194415</v>
      </c>
      <c r="T983" s="955">
        <v>194415</v>
      </c>
      <c r="U983" s="956"/>
      <c r="V983" s="956"/>
      <c r="W983" s="956"/>
      <c r="X983" s="955"/>
      <c r="AA983" s="956"/>
    </row>
    <row r="984" spans="1:27" ht="105.6">
      <c r="A984" s="943">
        <v>621</v>
      </c>
      <c r="B984" s="944" t="s">
        <v>1918</v>
      </c>
      <c r="C984" s="945" t="s">
        <v>54</v>
      </c>
      <c r="D984" s="946" t="s">
        <v>2756</v>
      </c>
      <c r="E984" s="947" t="s">
        <v>378</v>
      </c>
      <c r="F984" s="948" t="s">
        <v>2989</v>
      </c>
      <c r="G984" s="949">
        <v>39814</v>
      </c>
      <c r="H984" s="950" t="s">
        <v>310</v>
      </c>
      <c r="I984" s="951" t="s">
        <v>2951</v>
      </c>
      <c r="J984" s="949">
        <v>38416</v>
      </c>
      <c r="K984" s="960" t="s">
        <v>1920</v>
      </c>
      <c r="L984" s="960" t="s">
        <v>1921</v>
      </c>
      <c r="M984" s="960">
        <v>42511</v>
      </c>
      <c r="N984" s="961" t="s">
        <v>46</v>
      </c>
      <c r="O984" s="943" t="s">
        <v>48</v>
      </c>
      <c r="P984" s="954">
        <v>8420021330</v>
      </c>
      <c r="Q984" s="806" t="s">
        <v>2990</v>
      </c>
      <c r="R984" s="954">
        <v>244</v>
      </c>
      <c r="S984" s="955"/>
      <c r="T984" s="955"/>
      <c r="U984" s="956">
        <v>24300</v>
      </c>
      <c r="V984" s="955"/>
      <c r="W984" s="955"/>
      <c r="X984" s="955"/>
      <c r="AA984" s="956">
        <v>100000</v>
      </c>
    </row>
    <row r="985" spans="1:27" ht="79.2">
      <c r="A985" s="943">
        <v>621</v>
      </c>
      <c r="B985" s="944" t="s">
        <v>1918</v>
      </c>
      <c r="C985" s="733" t="s">
        <v>516</v>
      </c>
      <c r="D985" s="600" t="s">
        <v>3278</v>
      </c>
      <c r="E985" s="947" t="s">
        <v>378</v>
      </c>
      <c r="F985" s="948" t="s">
        <v>2964</v>
      </c>
      <c r="G985" s="949">
        <v>39814</v>
      </c>
      <c r="H985" s="950" t="s">
        <v>310</v>
      </c>
      <c r="I985" s="951" t="s">
        <v>2951</v>
      </c>
      <c r="J985" s="949">
        <v>38416</v>
      </c>
      <c r="K985" s="950" t="s">
        <v>1920</v>
      </c>
      <c r="L985" s="948" t="s">
        <v>1958</v>
      </c>
      <c r="M985" s="952">
        <v>42511</v>
      </c>
      <c r="N985" s="961" t="s">
        <v>46</v>
      </c>
      <c r="O985" s="943" t="s">
        <v>48</v>
      </c>
      <c r="P985" s="943" t="s">
        <v>3279</v>
      </c>
      <c r="Q985" s="806" t="s">
        <v>3280</v>
      </c>
      <c r="R985" s="954">
        <v>244</v>
      </c>
      <c r="S985" s="955"/>
      <c r="T985" s="955"/>
      <c r="U985" s="963">
        <v>607040</v>
      </c>
      <c r="V985" s="956"/>
      <c r="W985" s="956"/>
      <c r="X985" s="955"/>
      <c r="AA985" s="963">
        <v>607040</v>
      </c>
    </row>
    <row r="986" spans="1:27" ht="79.2">
      <c r="A986" s="943">
        <v>621</v>
      </c>
      <c r="B986" s="944" t="s">
        <v>1918</v>
      </c>
      <c r="C986" s="733" t="s">
        <v>799</v>
      </c>
      <c r="D986" s="600" t="s">
        <v>2745</v>
      </c>
      <c r="E986" s="947" t="s">
        <v>378</v>
      </c>
      <c r="F986" s="948" t="s">
        <v>2964</v>
      </c>
      <c r="G986" s="949">
        <v>39814</v>
      </c>
      <c r="H986" s="950" t="s">
        <v>310</v>
      </c>
      <c r="I986" s="951" t="s">
        <v>2951</v>
      </c>
      <c r="J986" s="949">
        <v>38416</v>
      </c>
      <c r="K986" s="950" t="s">
        <v>1920</v>
      </c>
      <c r="L986" s="948" t="s">
        <v>1954</v>
      </c>
      <c r="M986" s="952">
        <v>42511</v>
      </c>
      <c r="N986" s="961" t="s">
        <v>127</v>
      </c>
      <c r="O986" s="943" t="s">
        <v>46</v>
      </c>
      <c r="P986" s="943" t="s">
        <v>521</v>
      </c>
      <c r="Q986" s="806" t="s">
        <v>129</v>
      </c>
      <c r="R986" s="954">
        <v>244</v>
      </c>
      <c r="S986" s="955"/>
      <c r="T986" s="955"/>
      <c r="U986" s="963">
        <v>109500</v>
      </c>
      <c r="V986" s="956"/>
      <c r="W986" s="956"/>
      <c r="X986" s="955"/>
      <c r="AA986" s="963">
        <v>109500</v>
      </c>
    </row>
    <row r="987" spans="1:27" ht="79.2">
      <c r="A987" s="943">
        <v>621</v>
      </c>
      <c r="B987" s="944" t="s">
        <v>1918</v>
      </c>
      <c r="C987" s="733" t="s">
        <v>516</v>
      </c>
      <c r="D987" s="600" t="s">
        <v>3278</v>
      </c>
      <c r="E987" s="947" t="s">
        <v>378</v>
      </c>
      <c r="F987" s="948" t="s">
        <v>2964</v>
      </c>
      <c r="G987" s="949">
        <v>39814</v>
      </c>
      <c r="H987" s="950" t="s">
        <v>310</v>
      </c>
      <c r="I987" s="951" t="s">
        <v>2951</v>
      </c>
      <c r="J987" s="949">
        <v>38416</v>
      </c>
      <c r="K987" s="950" t="s">
        <v>1920</v>
      </c>
      <c r="L987" s="948" t="s">
        <v>1958</v>
      </c>
      <c r="M987" s="952">
        <v>42511</v>
      </c>
      <c r="N987" s="961" t="s">
        <v>46</v>
      </c>
      <c r="O987" s="943" t="s">
        <v>48</v>
      </c>
      <c r="P987" s="954">
        <v>1510277310</v>
      </c>
      <c r="Q987" s="806" t="s">
        <v>3090</v>
      </c>
      <c r="R987" s="954">
        <v>244</v>
      </c>
      <c r="S987" s="955"/>
      <c r="T987" s="955"/>
      <c r="U987" s="963">
        <v>2428160</v>
      </c>
      <c r="V987" s="955"/>
      <c r="W987" s="955"/>
      <c r="X987" s="955"/>
      <c r="AA987" s="963">
        <v>2428160</v>
      </c>
    </row>
    <row r="988" spans="1:27" ht="250.8">
      <c r="A988" s="1021">
        <v>621</v>
      </c>
      <c r="B988" s="31" t="s">
        <v>1918</v>
      </c>
      <c r="C988" s="1022" t="s">
        <v>892</v>
      </c>
      <c r="D988" s="71" t="s">
        <v>3416</v>
      </c>
      <c r="E988" s="63" t="s">
        <v>378</v>
      </c>
      <c r="F988" s="1017" t="s">
        <v>3417</v>
      </c>
      <c r="G988" s="135">
        <v>39814</v>
      </c>
      <c r="H988" s="291" t="s">
        <v>310</v>
      </c>
      <c r="I988" s="1023" t="s">
        <v>2951</v>
      </c>
      <c r="J988" s="135">
        <v>38416</v>
      </c>
      <c r="K988" s="291" t="s">
        <v>1920</v>
      </c>
      <c r="L988" s="1017" t="s">
        <v>3418</v>
      </c>
      <c r="M988" s="46">
        <v>42511</v>
      </c>
      <c r="N988" s="1024" t="s">
        <v>252</v>
      </c>
      <c r="O988" s="801" t="s">
        <v>50</v>
      </c>
      <c r="P988" s="721">
        <v>430420300</v>
      </c>
      <c r="Q988" s="808" t="s">
        <v>897</v>
      </c>
      <c r="R988" s="721">
        <v>244</v>
      </c>
      <c r="S988" s="676"/>
      <c r="T988" s="676"/>
      <c r="U988" s="963"/>
      <c r="V988" s="676">
        <v>50000</v>
      </c>
      <c r="W988" s="676"/>
      <c r="X988" s="676"/>
      <c r="AA988" s="963"/>
    </row>
    <row r="989" spans="1:27">
      <c r="A989" s="1555" t="s">
        <v>2793</v>
      </c>
      <c r="B989" s="1556"/>
      <c r="C989" s="1556"/>
      <c r="D989" s="1556"/>
      <c r="E989" s="1556"/>
      <c r="F989" s="1556"/>
      <c r="G989" s="1556"/>
      <c r="H989" s="1556"/>
      <c r="I989" s="1556"/>
      <c r="J989" s="1556"/>
      <c r="K989" s="1556"/>
      <c r="L989" s="1556"/>
      <c r="M989" s="1556"/>
      <c r="N989" s="1556"/>
      <c r="O989" s="1556"/>
      <c r="P989" s="1556"/>
      <c r="Q989" s="1556"/>
      <c r="R989" s="1557"/>
      <c r="S989" s="955">
        <f t="shared" ref="S989:X989" si="30">SUM(S935:S988)</f>
        <v>747694225.18999982</v>
      </c>
      <c r="T989" s="955">
        <f t="shared" si="30"/>
        <v>510691717.33999997</v>
      </c>
      <c r="U989" s="955">
        <f t="shared" si="30"/>
        <v>1388642611.7999997</v>
      </c>
      <c r="V989" s="955">
        <f t="shared" si="30"/>
        <v>62752800</v>
      </c>
      <c r="W989" s="955">
        <f t="shared" si="30"/>
        <v>84618550</v>
      </c>
      <c r="X989" s="955">
        <f t="shared" si="30"/>
        <v>75990770</v>
      </c>
      <c r="AA989" s="955">
        <f t="shared" ref="AA989" si="31">SUM(AA935:AA988)</f>
        <v>1371079508.01</v>
      </c>
    </row>
    <row r="990" spans="1:27">
      <c r="A990" s="850" t="s">
        <v>3007</v>
      </c>
      <c r="B990" s="654"/>
      <c r="C990" s="859"/>
      <c r="D990" s="860"/>
      <c r="E990" s="853"/>
      <c r="F990" s="654"/>
      <c r="G990" s="656"/>
      <c r="H990" s="853"/>
      <c r="I990" s="654"/>
      <c r="J990" s="656"/>
      <c r="K990" s="707"/>
      <c r="L990" s="654"/>
      <c r="M990" s="656"/>
      <c r="N990" s="861"/>
      <c r="O990" s="861"/>
      <c r="P990" s="861"/>
      <c r="Q990" s="862"/>
      <c r="R990" s="861"/>
      <c r="S990" s="863"/>
      <c r="T990" s="863"/>
      <c r="U990" s="863"/>
      <c r="V990" s="863"/>
      <c r="W990" s="863"/>
      <c r="X990" s="863"/>
      <c r="AA990" s="863"/>
    </row>
    <row r="991" spans="1:27" ht="237.6">
      <c r="A991" s="678" t="s">
        <v>3367</v>
      </c>
      <c r="B991" s="810" t="s">
        <v>1829</v>
      </c>
      <c r="C991" s="811" t="s">
        <v>717</v>
      </c>
      <c r="D991" s="810" t="s">
        <v>718</v>
      </c>
      <c r="E991" s="812" t="s">
        <v>1830</v>
      </c>
      <c r="F991" s="810" t="s">
        <v>1831</v>
      </c>
      <c r="G991" s="813" t="s">
        <v>1832</v>
      </c>
      <c r="H991" s="813" t="s">
        <v>1833</v>
      </c>
      <c r="I991" s="813" t="s">
        <v>1834</v>
      </c>
      <c r="J991" s="813">
        <v>38165</v>
      </c>
      <c r="K991" s="813" t="s">
        <v>1835</v>
      </c>
      <c r="L991" s="813" t="s">
        <v>1836</v>
      </c>
      <c r="M991" s="813">
        <v>42470</v>
      </c>
      <c r="N991" s="814" t="s">
        <v>50</v>
      </c>
      <c r="O991" s="814" t="s">
        <v>548</v>
      </c>
      <c r="P991" s="815" t="s">
        <v>1837</v>
      </c>
      <c r="Q991" s="742" t="s">
        <v>1838</v>
      </c>
      <c r="R991" s="810">
        <v>244</v>
      </c>
      <c r="S991" s="966">
        <v>498347.86</v>
      </c>
      <c r="T991" s="966">
        <v>498347.86</v>
      </c>
      <c r="U991" s="966">
        <v>1662468.1</v>
      </c>
      <c r="V991" s="966">
        <v>488000</v>
      </c>
      <c r="W991" s="966">
        <v>488000</v>
      </c>
      <c r="X991" s="966">
        <v>488000</v>
      </c>
      <c r="AA991" s="966">
        <v>1662467.39</v>
      </c>
    </row>
    <row r="992" spans="1:27" ht="237.6">
      <c r="A992" s="678" t="s">
        <v>3367</v>
      </c>
      <c r="B992" s="810" t="s">
        <v>1829</v>
      </c>
      <c r="C992" s="811" t="s">
        <v>717</v>
      </c>
      <c r="D992" s="810" t="s">
        <v>718</v>
      </c>
      <c r="E992" s="812" t="s">
        <v>1830</v>
      </c>
      <c r="F992" s="810" t="s">
        <v>1831</v>
      </c>
      <c r="G992" s="813" t="s">
        <v>1832</v>
      </c>
      <c r="H992" s="813" t="s">
        <v>1833</v>
      </c>
      <c r="I992" s="813" t="s">
        <v>1834</v>
      </c>
      <c r="J992" s="813">
        <v>38165</v>
      </c>
      <c r="K992" s="813" t="s">
        <v>1835</v>
      </c>
      <c r="L992" s="813" t="s">
        <v>1836</v>
      </c>
      <c r="M992" s="813">
        <v>42470</v>
      </c>
      <c r="N992" s="814" t="s">
        <v>50</v>
      </c>
      <c r="O992" s="814" t="s">
        <v>548</v>
      </c>
      <c r="P992" s="815" t="s">
        <v>1837</v>
      </c>
      <c r="Q992" s="742" t="s">
        <v>1838</v>
      </c>
      <c r="R992" s="810" t="s">
        <v>3391</v>
      </c>
      <c r="S992" s="966">
        <v>0</v>
      </c>
      <c r="T992" s="966">
        <v>0</v>
      </c>
      <c r="U992" s="966">
        <v>47000</v>
      </c>
      <c r="V992" s="1014">
        <v>47000</v>
      </c>
      <c r="W992" s="1014">
        <v>47000</v>
      </c>
      <c r="X992" s="1014">
        <v>47000</v>
      </c>
      <c r="AA992" s="966">
        <v>47000</v>
      </c>
    </row>
    <row r="993" spans="1:27" ht="145.19999999999999">
      <c r="A993" s="678" t="s">
        <v>3367</v>
      </c>
      <c r="B993" s="810" t="s">
        <v>1829</v>
      </c>
      <c r="C993" s="811" t="s">
        <v>1839</v>
      </c>
      <c r="D993" s="816" t="s">
        <v>1840</v>
      </c>
      <c r="E993" s="812" t="s">
        <v>621</v>
      </c>
      <c r="F993" s="810" t="s">
        <v>2935</v>
      </c>
      <c r="G993" s="813">
        <v>39234</v>
      </c>
      <c r="H993" s="813" t="s">
        <v>868</v>
      </c>
      <c r="I993" s="813" t="s">
        <v>3281</v>
      </c>
      <c r="J993" s="813">
        <v>39442</v>
      </c>
      <c r="K993" s="813" t="s">
        <v>3282</v>
      </c>
      <c r="L993" s="813" t="s">
        <v>208</v>
      </c>
      <c r="M993" s="813">
        <v>41920</v>
      </c>
      <c r="N993" s="814" t="s">
        <v>46</v>
      </c>
      <c r="O993" s="814" t="s">
        <v>48</v>
      </c>
      <c r="P993" s="815" t="s">
        <v>3283</v>
      </c>
      <c r="Q993" s="742" t="s">
        <v>52</v>
      </c>
      <c r="R993" s="810">
        <v>122</v>
      </c>
      <c r="S993" s="966">
        <v>0</v>
      </c>
      <c r="T993" s="966">
        <v>0</v>
      </c>
      <c r="U993" s="966">
        <v>314950</v>
      </c>
      <c r="V993" s="966">
        <v>0</v>
      </c>
      <c r="W993" s="966">
        <v>0</v>
      </c>
      <c r="X993" s="966">
        <v>0</v>
      </c>
      <c r="AA993" s="966">
        <v>314950</v>
      </c>
    </row>
    <row r="994" spans="1:27" ht="145.19999999999999">
      <c r="A994" s="678" t="s">
        <v>3367</v>
      </c>
      <c r="B994" s="810" t="s">
        <v>1829</v>
      </c>
      <c r="C994" s="811" t="s">
        <v>1839</v>
      </c>
      <c r="D994" s="816" t="s">
        <v>1840</v>
      </c>
      <c r="E994" s="812" t="s">
        <v>621</v>
      </c>
      <c r="F994" s="810" t="s">
        <v>2935</v>
      </c>
      <c r="G994" s="813">
        <v>39234</v>
      </c>
      <c r="H994" s="813" t="s">
        <v>868</v>
      </c>
      <c r="I994" s="813" t="s">
        <v>3281</v>
      </c>
      <c r="J994" s="813">
        <v>39442</v>
      </c>
      <c r="K994" s="813" t="s">
        <v>1843</v>
      </c>
      <c r="L994" s="813" t="s">
        <v>208</v>
      </c>
      <c r="M994" s="813">
        <v>41920</v>
      </c>
      <c r="N994" s="814" t="s">
        <v>46</v>
      </c>
      <c r="O994" s="814" t="s">
        <v>48</v>
      </c>
      <c r="P994" s="815" t="s">
        <v>3283</v>
      </c>
      <c r="Q994" s="742" t="s">
        <v>52</v>
      </c>
      <c r="R994" s="810">
        <v>129</v>
      </c>
      <c r="S994" s="966">
        <v>0</v>
      </c>
      <c r="T994" s="966">
        <v>0</v>
      </c>
      <c r="U994" s="966">
        <v>54098.79</v>
      </c>
      <c r="V994" s="966">
        <v>0</v>
      </c>
      <c r="W994" s="966">
        <v>0</v>
      </c>
      <c r="X994" s="966">
        <v>0</v>
      </c>
      <c r="AA994" s="966">
        <v>54098.79</v>
      </c>
    </row>
    <row r="995" spans="1:27" ht="343.2">
      <c r="A995" s="678" t="s">
        <v>3367</v>
      </c>
      <c r="B995" s="804" t="s">
        <v>1829</v>
      </c>
      <c r="C995" s="817" t="s">
        <v>1839</v>
      </c>
      <c r="D995" s="818" t="s">
        <v>1840</v>
      </c>
      <c r="E995" s="693" t="s">
        <v>2991</v>
      </c>
      <c r="F995" s="758" t="s">
        <v>2992</v>
      </c>
      <c r="G995" s="758" t="s">
        <v>2993</v>
      </c>
      <c r="H995" s="758" t="s">
        <v>2994</v>
      </c>
      <c r="I995" s="758" t="s">
        <v>2995</v>
      </c>
      <c r="J995" s="758" t="s">
        <v>2996</v>
      </c>
      <c r="K995" s="758" t="s">
        <v>2997</v>
      </c>
      <c r="L995" s="758" t="s">
        <v>2998</v>
      </c>
      <c r="M995" s="758" t="s">
        <v>2999</v>
      </c>
      <c r="N995" s="696" t="s">
        <v>50</v>
      </c>
      <c r="O995" s="696" t="s">
        <v>548</v>
      </c>
      <c r="P995" s="819" t="s">
        <v>1844</v>
      </c>
      <c r="Q995" s="820" t="s">
        <v>87</v>
      </c>
      <c r="R995" s="821">
        <v>121</v>
      </c>
      <c r="S995" s="825">
        <v>10484721.83</v>
      </c>
      <c r="T995" s="825">
        <f>S995</f>
        <v>10484721.83</v>
      </c>
      <c r="U995" s="825">
        <v>10430298.23</v>
      </c>
      <c r="V995" s="825">
        <v>10427460</v>
      </c>
      <c r="W995" s="825">
        <v>10427460</v>
      </c>
      <c r="X995" s="825">
        <v>10427460</v>
      </c>
      <c r="AA995" s="825">
        <v>10430298.23</v>
      </c>
    </row>
    <row r="996" spans="1:27" ht="343.2">
      <c r="A996" s="678" t="s">
        <v>3367</v>
      </c>
      <c r="B996" s="804" t="s">
        <v>1829</v>
      </c>
      <c r="C996" s="817" t="s">
        <v>1839</v>
      </c>
      <c r="D996" s="818" t="s">
        <v>1840</v>
      </c>
      <c r="E996" s="693" t="s">
        <v>2991</v>
      </c>
      <c r="F996" s="758" t="s">
        <v>2992</v>
      </c>
      <c r="G996" s="758" t="s">
        <v>2993</v>
      </c>
      <c r="H996" s="758" t="s">
        <v>2994</v>
      </c>
      <c r="I996" s="758" t="s">
        <v>2995</v>
      </c>
      <c r="J996" s="758" t="s">
        <v>2996</v>
      </c>
      <c r="K996" s="758" t="s">
        <v>2997</v>
      </c>
      <c r="L996" s="758" t="s">
        <v>2998</v>
      </c>
      <c r="M996" s="758" t="s">
        <v>2999</v>
      </c>
      <c r="N996" s="696" t="s">
        <v>50</v>
      </c>
      <c r="O996" s="696" t="s">
        <v>548</v>
      </c>
      <c r="P996" s="819" t="s">
        <v>1844</v>
      </c>
      <c r="Q996" s="820" t="s">
        <v>87</v>
      </c>
      <c r="R996" s="821">
        <v>129</v>
      </c>
      <c r="S996" s="825">
        <v>3091458.17</v>
      </c>
      <c r="T996" s="825">
        <f>S996</f>
        <v>3091458.17</v>
      </c>
      <c r="U996" s="825">
        <v>3146251.77</v>
      </c>
      <c r="V996" s="825">
        <v>3149090</v>
      </c>
      <c r="W996" s="825">
        <v>3149090</v>
      </c>
      <c r="X996" s="825">
        <v>3149090</v>
      </c>
      <c r="AA996" s="825">
        <v>3146251.77</v>
      </c>
    </row>
    <row r="997" spans="1:27" ht="145.19999999999999">
      <c r="A997" s="678" t="s">
        <v>3367</v>
      </c>
      <c r="B997" s="804" t="s">
        <v>1829</v>
      </c>
      <c r="C997" s="817" t="s">
        <v>1839</v>
      </c>
      <c r="D997" s="818" t="s">
        <v>1840</v>
      </c>
      <c r="E997" s="693" t="s">
        <v>621</v>
      </c>
      <c r="F997" s="758" t="s">
        <v>1845</v>
      </c>
      <c r="G997" s="758">
        <v>39234</v>
      </c>
      <c r="H997" s="758" t="s">
        <v>868</v>
      </c>
      <c r="I997" s="758" t="s">
        <v>1846</v>
      </c>
      <c r="J997" s="758">
        <v>39442</v>
      </c>
      <c r="K997" s="758" t="s">
        <v>1847</v>
      </c>
      <c r="L997" s="758" t="s">
        <v>365</v>
      </c>
      <c r="M997" s="822">
        <v>37923</v>
      </c>
      <c r="N997" s="696" t="s">
        <v>50</v>
      </c>
      <c r="O997" s="696" t="s">
        <v>548</v>
      </c>
      <c r="P997" s="819" t="s">
        <v>1848</v>
      </c>
      <c r="Q997" s="820" t="s">
        <v>158</v>
      </c>
      <c r="R997" s="821">
        <v>122</v>
      </c>
      <c r="S997" s="825">
        <v>296202</v>
      </c>
      <c r="T997" s="825">
        <v>293150.34999999998</v>
      </c>
      <c r="U997" s="825">
        <v>288501.53000000003</v>
      </c>
      <c r="V997" s="825">
        <v>303080</v>
      </c>
      <c r="W997" s="825">
        <v>303080</v>
      </c>
      <c r="X997" s="825">
        <v>303080</v>
      </c>
      <c r="AA997" s="825">
        <v>288501.53000000003</v>
      </c>
    </row>
    <row r="998" spans="1:27" ht="145.19999999999999">
      <c r="A998" s="678" t="s">
        <v>3367</v>
      </c>
      <c r="B998" s="804" t="s">
        <v>1829</v>
      </c>
      <c r="C998" s="817" t="s">
        <v>1839</v>
      </c>
      <c r="D998" s="818" t="s">
        <v>1840</v>
      </c>
      <c r="E998" s="693" t="s">
        <v>621</v>
      </c>
      <c r="F998" s="758" t="s">
        <v>1845</v>
      </c>
      <c r="G998" s="758">
        <v>39234</v>
      </c>
      <c r="H998" s="758" t="s">
        <v>868</v>
      </c>
      <c r="I998" s="758" t="s">
        <v>1846</v>
      </c>
      <c r="J998" s="758">
        <v>39442</v>
      </c>
      <c r="K998" s="758" t="s">
        <v>1847</v>
      </c>
      <c r="L998" s="758" t="s">
        <v>1849</v>
      </c>
      <c r="M998" s="822">
        <v>37923</v>
      </c>
      <c r="N998" s="696" t="s">
        <v>50</v>
      </c>
      <c r="O998" s="696" t="s">
        <v>548</v>
      </c>
      <c r="P998" s="819" t="s">
        <v>1848</v>
      </c>
      <c r="Q998" s="820" t="s">
        <v>158</v>
      </c>
      <c r="R998" s="821">
        <v>129</v>
      </c>
      <c r="S998" s="825">
        <v>84168</v>
      </c>
      <c r="T998" s="825">
        <v>83246.44</v>
      </c>
      <c r="U998" s="825">
        <v>86121.59</v>
      </c>
      <c r="V998" s="825">
        <v>84170</v>
      </c>
      <c r="W998" s="825">
        <v>84170</v>
      </c>
      <c r="X998" s="825">
        <v>84170</v>
      </c>
      <c r="AA998" s="825">
        <v>84401.83</v>
      </c>
    </row>
    <row r="999" spans="1:27" ht="145.19999999999999">
      <c r="A999" s="678" t="s">
        <v>3367</v>
      </c>
      <c r="B999" s="804" t="s">
        <v>1829</v>
      </c>
      <c r="C999" s="817" t="s">
        <v>1839</v>
      </c>
      <c r="D999" s="818" t="s">
        <v>1840</v>
      </c>
      <c r="E999" s="693" t="s">
        <v>378</v>
      </c>
      <c r="F999" s="758" t="s">
        <v>1850</v>
      </c>
      <c r="G999" s="758">
        <v>39814</v>
      </c>
      <c r="H999" s="758" t="s">
        <v>310</v>
      </c>
      <c r="I999" s="758" t="s">
        <v>1854</v>
      </c>
      <c r="J999" s="758">
        <v>38416</v>
      </c>
      <c r="K999" s="758" t="s">
        <v>1855</v>
      </c>
      <c r="L999" s="758" t="s">
        <v>1856</v>
      </c>
      <c r="M999" s="822">
        <v>42110</v>
      </c>
      <c r="N999" s="696" t="s">
        <v>50</v>
      </c>
      <c r="O999" s="696" t="s">
        <v>548</v>
      </c>
      <c r="P999" s="819" t="s">
        <v>1857</v>
      </c>
      <c r="Q999" s="820" t="s">
        <v>246</v>
      </c>
      <c r="R999" s="821">
        <v>244</v>
      </c>
      <c r="S999" s="825">
        <v>199000</v>
      </c>
      <c r="T999" s="825">
        <v>199000</v>
      </c>
      <c r="U999" s="825">
        <v>0</v>
      </c>
      <c r="V999" s="825">
        <v>0</v>
      </c>
      <c r="W999" s="825">
        <v>0</v>
      </c>
      <c r="X999" s="825">
        <v>0</v>
      </c>
      <c r="AA999" s="825">
        <v>0</v>
      </c>
    </row>
    <row r="1000" spans="1:27" ht="145.19999999999999">
      <c r="A1000" s="678" t="s">
        <v>3367</v>
      </c>
      <c r="B1000" s="804" t="s">
        <v>1829</v>
      </c>
      <c r="C1000" s="817" t="s">
        <v>1839</v>
      </c>
      <c r="D1000" s="818" t="s">
        <v>1840</v>
      </c>
      <c r="E1000" s="693" t="s">
        <v>378</v>
      </c>
      <c r="F1000" s="758" t="s">
        <v>1850</v>
      </c>
      <c r="G1000" s="758">
        <v>39814</v>
      </c>
      <c r="H1000" s="758" t="s">
        <v>310</v>
      </c>
      <c r="I1000" s="758" t="s">
        <v>1854</v>
      </c>
      <c r="J1000" s="758">
        <v>38416</v>
      </c>
      <c r="K1000" s="758" t="s">
        <v>1855</v>
      </c>
      <c r="L1000" s="758" t="s">
        <v>1858</v>
      </c>
      <c r="M1000" s="822">
        <v>42110</v>
      </c>
      <c r="N1000" s="696" t="s">
        <v>50</v>
      </c>
      <c r="O1000" s="696" t="s">
        <v>548</v>
      </c>
      <c r="P1000" s="819" t="s">
        <v>1848</v>
      </c>
      <c r="Q1000" s="820" t="s">
        <v>158</v>
      </c>
      <c r="R1000" s="821">
        <v>244</v>
      </c>
      <c r="S1000" s="825">
        <v>748561.57</v>
      </c>
      <c r="T1000" s="825">
        <v>748561.57</v>
      </c>
      <c r="U1000" s="825">
        <v>1180160.8500000001</v>
      </c>
      <c r="V1000" s="825">
        <v>1183980</v>
      </c>
      <c r="W1000" s="825">
        <v>1183980</v>
      </c>
      <c r="X1000" s="825">
        <v>1183980</v>
      </c>
      <c r="AA1000" s="825">
        <v>1180160.8500000001</v>
      </c>
    </row>
    <row r="1001" spans="1:27" ht="145.19999999999999">
      <c r="A1001" s="678" t="s">
        <v>3367</v>
      </c>
      <c r="B1001" s="804" t="s">
        <v>1829</v>
      </c>
      <c r="C1001" s="817" t="s">
        <v>1839</v>
      </c>
      <c r="D1001" s="818" t="s">
        <v>1840</v>
      </c>
      <c r="E1001" s="693" t="s">
        <v>378</v>
      </c>
      <c r="F1001" s="758" t="s">
        <v>1850</v>
      </c>
      <c r="G1001" s="758">
        <v>39814</v>
      </c>
      <c r="H1001" s="758" t="s">
        <v>310</v>
      </c>
      <c r="I1001" s="758" t="s">
        <v>1854</v>
      </c>
      <c r="J1001" s="758">
        <v>38416</v>
      </c>
      <c r="K1001" s="758" t="s">
        <v>1855</v>
      </c>
      <c r="L1001" s="758" t="s">
        <v>1859</v>
      </c>
      <c r="M1001" s="822">
        <v>42110</v>
      </c>
      <c r="N1001" s="696" t="s">
        <v>50</v>
      </c>
      <c r="O1001" s="696" t="s">
        <v>548</v>
      </c>
      <c r="P1001" s="819" t="s">
        <v>1848</v>
      </c>
      <c r="Q1001" s="820" t="s">
        <v>158</v>
      </c>
      <c r="R1001" s="821">
        <v>851</v>
      </c>
      <c r="S1001" s="825">
        <v>203755.49</v>
      </c>
      <c r="T1001" s="825">
        <v>203755.49</v>
      </c>
      <c r="U1001" s="825">
        <v>70593</v>
      </c>
      <c r="V1001" s="825">
        <v>172710</v>
      </c>
      <c r="W1001" s="825">
        <v>172710</v>
      </c>
      <c r="X1001" s="825">
        <v>172710</v>
      </c>
      <c r="AA1001" s="825">
        <v>70593</v>
      </c>
    </row>
    <row r="1002" spans="1:27" ht="145.19999999999999">
      <c r="A1002" s="678" t="s">
        <v>3367</v>
      </c>
      <c r="B1002" s="804" t="s">
        <v>1829</v>
      </c>
      <c r="C1002" s="817" t="s">
        <v>1839</v>
      </c>
      <c r="D1002" s="818" t="s">
        <v>1840</v>
      </c>
      <c r="E1002" s="693" t="s">
        <v>378</v>
      </c>
      <c r="F1002" s="758" t="s">
        <v>1850</v>
      </c>
      <c r="G1002" s="758">
        <v>39814</v>
      </c>
      <c r="H1002" s="758" t="s">
        <v>310</v>
      </c>
      <c r="I1002" s="758" t="s">
        <v>1854</v>
      </c>
      <c r="J1002" s="758">
        <v>38416</v>
      </c>
      <c r="K1002" s="758" t="s">
        <v>1855</v>
      </c>
      <c r="L1002" s="758" t="s">
        <v>1859</v>
      </c>
      <c r="M1002" s="822">
        <v>42110</v>
      </c>
      <c r="N1002" s="696" t="s">
        <v>50</v>
      </c>
      <c r="O1002" s="696" t="s">
        <v>548</v>
      </c>
      <c r="P1002" s="819" t="s">
        <v>1848</v>
      </c>
      <c r="Q1002" s="820" t="s">
        <v>158</v>
      </c>
      <c r="R1002" s="821">
        <v>852</v>
      </c>
      <c r="S1002" s="825">
        <v>4062.06</v>
      </c>
      <c r="T1002" s="825">
        <v>4062.06</v>
      </c>
      <c r="U1002" s="825">
        <v>1000</v>
      </c>
      <c r="V1002" s="825">
        <v>29000</v>
      </c>
      <c r="W1002" s="825">
        <v>29000</v>
      </c>
      <c r="X1002" s="825">
        <v>29000</v>
      </c>
      <c r="AA1002" s="825">
        <v>1000</v>
      </c>
    </row>
    <row r="1003" spans="1:27" ht="145.19999999999999">
      <c r="A1003" s="678" t="s">
        <v>3367</v>
      </c>
      <c r="B1003" s="804" t="s">
        <v>1829</v>
      </c>
      <c r="C1003" s="817" t="s">
        <v>1839</v>
      </c>
      <c r="D1003" s="818" t="s">
        <v>1840</v>
      </c>
      <c r="E1003" s="693" t="s">
        <v>378</v>
      </c>
      <c r="F1003" s="758" t="s">
        <v>1850</v>
      </c>
      <c r="G1003" s="758">
        <v>39814</v>
      </c>
      <c r="H1003" s="758" t="s">
        <v>310</v>
      </c>
      <c r="I1003" s="758" t="s">
        <v>1854</v>
      </c>
      <c r="J1003" s="758">
        <v>38416</v>
      </c>
      <c r="K1003" s="758" t="s">
        <v>1855</v>
      </c>
      <c r="L1003" s="758" t="s">
        <v>1859</v>
      </c>
      <c r="M1003" s="822">
        <v>42110</v>
      </c>
      <c r="N1003" s="696" t="s">
        <v>50</v>
      </c>
      <c r="O1003" s="696" t="s">
        <v>548</v>
      </c>
      <c r="P1003" s="819" t="s">
        <v>1848</v>
      </c>
      <c r="Q1003" s="820" t="s">
        <v>158</v>
      </c>
      <c r="R1003" s="821">
        <v>853</v>
      </c>
      <c r="S1003" s="825">
        <v>619.45000000000005</v>
      </c>
      <c r="T1003" s="825">
        <v>619.45000000000005</v>
      </c>
      <c r="U1003" s="825">
        <v>2000</v>
      </c>
      <c r="V1003" s="825">
        <v>0</v>
      </c>
      <c r="W1003" s="825">
        <v>0</v>
      </c>
      <c r="X1003" s="825">
        <v>0</v>
      </c>
      <c r="AA1003" s="825">
        <v>2000</v>
      </c>
    </row>
    <row r="1004" spans="1:27" ht="303.60000000000002">
      <c r="A1004" s="678" t="s">
        <v>3367</v>
      </c>
      <c r="B1004" s="804" t="s">
        <v>1829</v>
      </c>
      <c r="C1004" s="817" t="s">
        <v>1839</v>
      </c>
      <c r="D1004" s="818" t="s">
        <v>1840</v>
      </c>
      <c r="E1004" s="693" t="s">
        <v>1860</v>
      </c>
      <c r="F1004" s="758" t="s">
        <v>1861</v>
      </c>
      <c r="G1004" s="758" t="s">
        <v>1862</v>
      </c>
      <c r="H1004" s="758" t="s">
        <v>1863</v>
      </c>
      <c r="I1004" s="758" t="s">
        <v>3364</v>
      </c>
      <c r="J1004" s="758" t="s">
        <v>3000</v>
      </c>
      <c r="K1004" s="758" t="s">
        <v>1865</v>
      </c>
      <c r="L1004" s="758" t="s">
        <v>1866</v>
      </c>
      <c r="M1004" s="758">
        <v>41620</v>
      </c>
      <c r="N1004" s="696" t="s">
        <v>50</v>
      </c>
      <c r="O1004" s="696" t="s">
        <v>548</v>
      </c>
      <c r="P1004" s="819" t="s">
        <v>1867</v>
      </c>
      <c r="Q1004" s="820" t="s">
        <v>588</v>
      </c>
      <c r="R1004" s="821">
        <v>244</v>
      </c>
      <c r="S1004" s="825">
        <v>29950</v>
      </c>
      <c r="T1004" s="825">
        <v>29950</v>
      </c>
      <c r="U1004" s="825">
        <v>0</v>
      </c>
      <c r="V1004" s="825">
        <v>0</v>
      </c>
      <c r="W1004" s="825">
        <v>0</v>
      </c>
      <c r="X1004" s="825">
        <v>0</v>
      </c>
      <c r="AA1004" s="825">
        <v>0</v>
      </c>
    </row>
    <row r="1005" spans="1:27" ht="330">
      <c r="A1005" s="678" t="s">
        <v>3367</v>
      </c>
      <c r="B1005" s="804" t="s">
        <v>1829</v>
      </c>
      <c r="C1005" s="817" t="s">
        <v>1839</v>
      </c>
      <c r="D1005" s="818" t="s">
        <v>1840</v>
      </c>
      <c r="E1005" s="693" t="s">
        <v>1860</v>
      </c>
      <c r="F1005" s="758" t="s">
        <v>1861</v>
      </c>
      <c r="G1005" s="758" t="s">
        <v>1862</v>
      </c>
      <c r="H1005" s="758" t="s">
        <v>1863</v>
      </c>
      <c r="I1005" s="758" t="s">
        <v>3365</v>
      </c>
      <c r="J1005" s="758" t="s">
        <v>3001</v>
      </c>
      <c r="K1005" s="758" t="s">
        <v>1865</v>
      </c>
      <c r="L1005" s="758" t="s">
        <v>1866</v>
      </c>
      <c r="M1005" s="758">
        <v>41620</v>
      </c>
      <c r="N1005" s="696" t="s">
        <v>50</v>
      </c>
      <c r="O1005" s="696" t="s">
        <v>548</v>
      </c>
      <c r="P1005" s="819" t="s">
        <v>1869</v>
      </c>
      <c r="Q1005" s="820" t="s">
        <v>1870</v>
      </c>
      <c r="R1005" s="821">
        <v>244</v>
      </c>
      <c r="S1005" s="825">
        <v>0</v>
      </c>
      <c r="T1005" s="825">
        <v>0</v>
      </c>
      <c r="U1005" s="825">
        <v>25480</v>
      </c>
      <c r="V1005" s="825">
        <v>22950</v>
      </c>
      <c r="W1005" s="825">
        <v>22950</v>
      </c>
      <c r="X1005" s="825">
        <v>22950</v>
      </c>
      <c r="AA1005" s="825">
        <v>25480</v>
      </c>
    </row>
    <row r="1006" spans="1:27" ht="264">
      <c r="A1006" s="678" t="s">
        <v>3367</v>
      </c>
      <c r="B1006" s="804" t="s">
        <v>1829</v>
      </c>
      <c r="C1006" s="817" t="s">
        <v>1839</v>
      </c>
      <c r="D1006" s="818" t="s">
        <v>1840</v>
      </c>
      <c r="E1006" s="693" t="s">
        <v>1860</v>
      </c>
      <c r="F1006" s="758" t="s">
        <v>3002</v>
      </c>
      <c r="G1006" s="758" t="s">
        <v>3003</v>
      </c>
      <c r="H1006" s="758" t="s">
        <v>1863</v>
      </c>
      <c r="I1006" s="758" t="s">
        <v>3366</v>
      </c>
      <c r="J1006" s="758" t="s">
        <v>3004</v>
      </c>
      <c r="K1006" s="693" t="s">
        <v>3362</v>
      </c>
      <c r="L1006" s="758" t="s">
        <v>3005</v>
      </c>
      <c r="M1006" s="693" t="s">
        <v>3006</v>
      </c>
      <c r="N1006" s="696" t="s">
        <v>50</v>
      </c>
      <c r="O1006" s="696" t="s">
        <v>548</v>
      </c>
      <c r="P1006" s="819" t="s">
        <v>1871</v>
      </c>
      <c r="Q1006" s="820" t="s">
        <v>1872</v>
      </c>
      <c r="R1006" s="823">
        <v>244</v>
      </c>
      <c r="S1006" s="825">
        <v>173700</v>
      </c>
      <c r="T1006" s="825">
        <v>173700</v>
      </c>
      <c r="U1006" s="825">
        <v>100000</v>
      </c>
      <c r="V1006" s="825">
        <v>100000</v>
      </c>
      <c r="W1006" s="825">
        <v>100000</v>
      </c>
      <c r="X1006" s="825">
        <v>100000</v>
      </c>
      <c r="AA1006" s="825">
        <v>100000</v>
      </c>
    </row>
    <row r="1007" spans="1:27" ht="264">
      <c r="A1007" s="678" t="s">
        <v>3367</v>
      </c>
      <c r="B1007" s="804" t="s">
        <v>1829</v>
      </c>
      <c r="C1007" s="817" t="s">
        <v>1839</v>
      </c>
      <c r="D1007" s="818" t="s">
        <v>1840</v>
      </c>
      <c r="E1007" s="693" t="s">
        <v>1860</v>
      </c>
      <c r="F1007" s="758" t="s">
        <v>3002</v>
      </c>
      <c r="G1007" s="758" t="s">
        <v>3003</v>
      </c>
      <c r="H1007" s="758" t="s">
        <v>1863</v>
      </c>
      <c r="I1007" s="758" t="s">
        <v>3366</v>
      </c>
      <c r="J1007" s="758" t="s">
        <v>3004</v>
      </c>
      <c r="K1007" s="693" t="s">
        <v>3362</v>
      </c>
      <c r="L1007" s="758" t="s">
        <v>3005</v>
      </c>
      <c r="M1007" s="693" t="s">
        <v>3006</v>
      </c>
      <c r="N1007" s="696" t="s">
        <v>50</v>
      </c>
      <c r="O1007" s="696" t="s">
        <v>548</v>
      </c>
      <c r="P1007" s="819" t="s">
        <v>1875</v>
      </c>
      <c r="Q1007" s="820" t="s">
        <v>1876</v>
      </c>
      <c r="R1007" s="821">
        <v>244</v>
      </c>
      <c r="S1007" s="825">
        <v>150000</v>
      </c>
      <c r="T1007" s="825">
        <v>150000</v>
      </c>
      <c r="U1007" s="825">
        <v>0</v>
      </c>
      <c r="V1007" s="825">
        <v>0</v>
      </c>
      <c r="W1007" s="825">
        <v>0</v>
      </c>
      <c r="X1007" s="825">
        <v>0</v>
      </c>
      <c r="AA1007" s="825">
        <v>0</v>
      </c>
    </row>
    <row r="1008" spans="1:27" ht="264">
      <c r="A1008" s="678" t="s">
        <v>3367</v>
      </c>
      <c r="B1008" s="804" t="s">
        <v>1829</v>
      </c>
      <c r="C1008" s="817" t="s">
        <v>1839</v>
      </c>
      <c r="D1008" s="818" t="s">
        <v>1840</v>
      </c>
      <c r="E1008" s="693" t="s">
        <v>1860</v>
      </c>
      <c r="F1008" s="758" t="s">
        <v>3002</v>
      </c>
      <c r="G1008" s="758" t="s">
        <v>3003</v>
      </c>
      <c r="H1008" s="758" t="s">
        <v>1863</v>
      </c>
      <c r="I1008" s="758" t="s">
        <v>3366</v>
      </c>
      <c r="J1008" s="758" t="s">
        <v>3004</v>
      </c>
      <c r="K1008" s="693" t="s">
        <v>3362</v>
      </c>
      <c r="L1008" s="758" t="s">
        <v>3005</v>
      </c>
      <c r="M1008" s="693" t="s">
        <v>3006</v>
      </c>
      <c r="N1008" s="696" t="s">
        <v>50</v>
      </c>
      <c r="O1008" s="696" t="s">
        <v>548</v>
      </c>
      <c r="P1008" s="819" t="s">
        <v>1877</v>
      </c>
      <c r="Q1008" s="820" t="s">
        <v>1876</v>
      </c>
      <c r="R1008" s="821">
        <v>244</v>
      </c>
      <c r="S1008" s="825">
        <v>0</v>
      </c>
      <c r="T1008" s="825">
        <v>0</v>
      </c>
      <c r="U1008" s="825">
        <v>180000</v>
      </c>
      <c r="V1008" s="825">
        <v>180000</v>
      </c>
      <c r="W1008" s="825">
        <v>180000</v>
      </c>
      <c r="X1008" s="825">
        <v>180000</v>
      </c>
      <c r="AA1008" s="825">
        <v>180000</v>
      </c>
    </row>
    <row r="1009" spans="1:27" ht="158.4">
      <c r="A1009" s="678" t="s">
        <v>3367</v>
      </c>
      <c r="B1009" s="804" t="s">
        <v>1829</v>
      </c>
      <c r="C1009" s="817" t="s">
        <v>1839</v>
      </c>
      <c r="D1009" s="818" t="s">
        <v>1840</v>
      </c>
      <c r="E1009" s="693" t="s">
        <v>1878</v>
      </c>
      <c r="F1009" s="758" t="s">
        <v>1879</v>
      </c>
      <c r="G1009" s="758" t="s">
        <v>1880</v>
      </c>
      <c r="H1009" s="758" t="s">
        <v>1881</v>
      </c>
      <c r="I1009" s="758" t="s">
        <v>1882</v>
      </c>
      <c r="J1009" s="758">
        <v>38574</v>
      </c>
      <c r="K1009" s="758" t="s">
        <v>1883</v>
      </c>
      <c r="L1009" s="758" t="s">
        <v>1884</v>
      </c>
      <c r="M1009" s="758">
        <v>41843</v>
      </c>
      <c r="N1009" s="696" t="s">
        <v>50</v>
      </c>
      <c r="O1009" s="696" t="s">
        <v>548</v>
      </c>
      <c r="P1009" s="819" t="s">
        <v>1885</v>
      </c>
      <c r="Q1009" s="820" t="s">
        <v>149</v>
      </c>
      <c r="R1009" s="821">
        <v>111</v>
      </c>
      <c r="S1009" s="825">
        <v>13168657.93</v>
      </c>
      <c r="T1009" s="825">
        <v>13168657.93</v>
      </c>
      <c r="U1009" s="825">
        <v>0</v>
      </c>
      <c r="V1009" s="825">
        <v>0</v>
      </c>
      <c r="W1009" s="825">
        <v>0</v>
      </c>
      <c r="X1009" s="825">
        <v>0</v>
      </c>
      <c r="AA1009" s="825">
        <v>0</v>
      </c>
    </row>
    <row r="1010" spans="1:27" ht="158.4">
      <c r="A1010" s="678" t="s">
        <v>3367</v>
      </c>
      <c r="B1010" s="804" t="s">
        <v>1829</v>
      </c>
      <c r="C1010" s="817" t="s">
        <v>1839</v>
      </c>
      <c r="D1010" s="818" t="s">
        <v>1840</v>
      </c>
      <c r="E1010" s="693" t="s">
        <v>1878</v>
      </c>
      <c r="F1010" s="758" t="s">
        <v>1879</v>
      </c>
      <c r="G1010" s="758" t="s">
        <v>1880</v>
      </c>
      <c r="H1010" s="758" t="s">
        <v>1881</v>
      </c>
      <c r="I1010" s="758" t="s">
        <v>1882</v>
      </c>
      <c r="J1010" s="758">
        <v>38574</v>
      </c>
      <c r="K1010" s="758" t="s">
        <v>1883</v>
      </c>
      <c r="L1010" s="758" t="s">
        <v>1884</v>
      </c>
      <c r="M1010" s="758">
        <v>41843</v>
      </c>
      <c r="N1010" s="696" t="s">
        <v>50</v>
      </c>
      <c r="O1010" s="696" t="s">
        <v>548</v>
      </c>
      <c r="P1010" s="819" t="s">
        <v>1886</v>
      </c>
      <c r="Q1010" s="820" t="s">
        <v>149</v>
      </c>
      <c r="R1010" s="821">
        <v>111</v>
      </c>
      <c r="S1010" s="825">
        <v>0</v>
      </c>
      <c r="T1010" s="825">
        <v>0</v>
      </c>
      <c r="U1010" s="825">
        <v>13039246.82</v>
      </c>
      <c r="V1010" s="825">
        <v>13054850</v>
      </c>
      <c r="W1010" s="825">
        <v>13054850</v>
      </c>
      <c r="X1010" s="825">
        <v>13054850</v>
      </c>
      <c r="AA1010" s="825">
        <v>13039246.82</v>
      </c>
    </row>
    <row r="1011" spans="1:27" ht="158.4">
      <c r="A1011" s="678" t="s">
        <v>3367</v>
      </c>
      <c r="B1011" s="804" t="s">
        <v>1829</v>
      </c>
      <c r="C1011" s="817" t="s">
        <v>1839</v>
      </c>
      <c r="D1011" s="818" t="s">
        <v>1840</v>
      </c>
      <c r="E1011" s="693" t="s">
        <v>1878</v>
      </c>
      <c r="F1011" s="758" t="s">
        <v>1879</v>
      </c>
      <c r="G1011" s="758" t="s">
        <v>1880</v>
      </c>
      <c r="H1011" s="758" t="s">
        <v>1881</v>
      </c>
      <c r="I1011" s="758" t="s">
        <v>1882</v>
      </c>
      <c r="J1011" s="758">
        <v>38574</v>
      </c>
      <c r="K1011" s="758" t="s">
        <v>1883</v>
      </c>
      <c r="L1011" s="758" t="s">
        <v>1884</v>
      </c>
      <c r="M1011" s="758">
        <v>41843</v>
      </c>
      <c r="N1011" s="696" t="s">
        <v>50</v>
      </c>
      <c r="O1011" s="696" t="s">
        <v>548</v>
      </c>
      <c r="P1011" s="819" t="s">
        <v>1885</v>
      </c>
      <c r="Q1011" s="820" t="s">
        <v>149</v>
      </c>
      <c r="R1011" s="821">
        <v>119</v>
      </c>
      <c r="S1011" s="825">
        <v>4051244.22</v>
      </c>
      <c r="T1011" s="825">
        <v>4051244.22</v>
      </c>
      <c r="U1011" s="825">
        <v>0</v>
      </c>
      <c r="V1011" s="825">
        <v>0</v>
      </c>
      <c r="W1011" s="825">
        <v>0</v>
      </c>
      <c r="X1011" s="825">
        <v>0</v>
      </c>
      <c r="AA1011" s="825">
        <v>0</v>
      </c>
    </row>
    <row r="1012" spans="1:27" ht="158.4">
      <c r="A1012" s="678" t="s">
        <v>3367</v>
      </c>
      <c r="B1012" s="804" t="s">
        <v>1829</v>
      </c>
      <c r="C1012" s="817" t="s">
        <v>1839</v>
      </c>
      <c r="D1012" s="818" t="s">
        <v>1840</v>
      </c>
      <c r="E1012" s="693" t="s">
        <v>1878</v>
      </c>
      <c r="F1012" s="758" t="s">
        <v>1879</v>
      </c>
      <c r="G1012" s="758" t="s">
        <v>1880</v>
      </c>
      <c r="H1012" s="758" t="s">
        <v>1881</v>
      </c>
      <c r="I1012" s="758" t="s">
        <v>1882</v>
      </c>
      <c r="J1012" s="758">
        <v>38574</v>
      </c>
      <c r="K1012" s="758" t="s">
        <v>1883</v>
      </c>
      <c r="L1012" s="758" t="s">
        <v>1884</v>
      </c>
      <c r="M1012" s="758">
        <v>41843</v>
      </c>
      <c r="N1012" s="696" t="s">
        <v>50</v>
      </c>
      <c r="O1012" s="696" t="s">
        <v>548</v>
      </c>
      <c r="P1012" s="819" t="s">
        <v>1886</v>
      </c>
      <c r="Q1012" s="820" t="s">
        <v>149</v>
      </c>
      <c r="R1012" s="821">
        <v>119</v>
      </c>
      <c r="S1012" s="825">
        <v>0</v>
      </c>
      <c r="T1012" s="825">
        <v>0</v>
      </c>
      <c r="U1012" s="825">
        <v>3958173.18</v>
      </c>
      <c r="V1012" s="825">
        <v>3942570</v>
      </c>
      <c r="W1012" s="825">
        <v>3942570</v>
      </c>
      <c r="X1012" s="825">
        <v>3942570</v>
      </c>
      <c r="AA1012" s="825">
        <v>3958173.18</v>
      </c>
    </row>
    <row r="1013" spans="1:27" ht="158.4">
      <c r="A1013" s="678" t="s">
        <v>3367</v>
      </c>
      <c r="B1013" s="804" t="s">
        <v>1829</v>
      </c>
      <c r="C1013" s="817" t="s">
        <v>1839</v>
      </c>
      <c r="D1013" s="818" t="s">
        <v>1840</v>
      </c>
      <c r="E1013" s="693" t="s">
        <v>1878</v>
      </c>
      <c r="F1013" s="758" t="s">
        <v>1879</v>
      </c>
      <c r="G1013" s="758" t="s">
        <v>1880</v>
      </c>
      <c r="H1013" s="758" t="s">
        <v>1881</v>
      </c>
      <c r="I1013" s="758" t="s">
        <v>1882</v>
      </c>
      <c r="J1013" s="758">
        <v>38574</v>
      </c>
      <c r="K1013" s="758" t="s">
        <v>1883</v>
      </c>
      <c r="L1013" s="758" t="s">
        <v>1884</v>
      </c>
      <c r="M1013" s="758">
        <v>41843</v>
      </c>
      <c r="N1013" s="696" t="s">
        <v>50</v>
      </c>
      <c r="O1013" s="696" t="s">
        <v>548</v>
      </c>
      <c r="P1013" s="819" t="s">
        <v>1885</v>
      </c>
      <c r="Q1013" s="820" t="s">
        <v>149</v>
      </c>
      <c r="R1013" s="821">
        <v>244</v>
      </c>
      <c r="S1013" s="825">
        <v>2034334.58</v>
      </c>
      <c r="T1013" s="825">
        <v>1999162.97</v>
      </c>
      <c r="U1013" s="825">
        <v>0</v>
      </c>
      <c r="V1013" s="825">
        <v>0</v>
      </c>
      <c r="W1013" s="825">
        <v>0</v>
      </c>
      <c r="X1013" s="825">
        <v>0</v>
      </c>
      <c r="AA1013" s="825">
        <v>0</v>
      </c>
    </row>
    <row r="1014" spans="1:27" ht="158.4">
      <c r="A1014" s="678" t="s">
        <v>3367</v>
      </c>
      <c r="B1014" s="804" t="s">
        <v>1829</v>
      </c>
      <c r="C1014" s="817" t="s">
        <v>1839</v>
      </c>
      <c r="D1014" s="818" t="s">
        <v>1840</v>
      </c>
      <c r="E1014" s="693" t="s">
        <v>1878</v>
      </c>
      <c r="F1014" s="758" t="s">
        <v>1879</v>
      </c>
      <c r="G1014" s="758" t="s">
        <v>1880</v>
      </c>
      <c r="H1014" s="758" t="s">
        <v>1881</v>
      </c>
      <c r="I1014" s="758" t="s">
        <v>1882</v>
      </c>
      <c r="J1014" s="758">
        <v>38574</v>
      </c>
      <c r="K1014" s="758" t="s">
        <v>1883</v>
      </c>
      <c r="L1014" s="758" t="s">
        <v>1884</v>
      </c>
      <c r="M1014" s="758">
        <v>41843</v>
      </c>
      <c r="N1014" s="696" t="s">
        <v>50</v>
      </c>
      <c r="O1014" s="696" t="s">
        <v>548</v>
      </c>
      <c r="P1014" s="819" t="s">
        <v>1886</v>
      </c>
      <c r="Q1014" s="820" t="s">
        <v>149</v>
      </c>
      <c r="R1014" s="821">
        <v>244</v>
      </c>
      <c r="S1014" s="825">
        <v>0</v>
      </c>
      <c r="T1014" s="825">
        <v>0</v>
      </c>
      <c r="U1014" s="825">
        <v>1212640</v>
      </c>
      <c r="V1014" s="825">
        <v>1688220</v>
      </c>
      <c r="W1014" s="825">
        <v>1338160</v>
      </c>
      <c r="X1014" s="825">
        <v>1338160</v>
      </c>
      <c r="AA1014" s="825">
        <v>1212640</v>
      </c>
    </row>
    <row r="1015" spans="1:27" ht="158.4">
      <c r="A1015" s="678" t="s">
        <v>3367</v>
      </c>
      <c r="B1015" s="804" t="s">
        <v>1829</v>
      </c>
      <c r="C1015" s="817" t="s">
        <v>1839</v>
      </c>
      <c r="D1015" s="818" t="s">
        <v>1840</v>
      </c>
      <c r="E1015" s="693" t="s">
        <v>1878</v>
      </c>
      <c r="F1015" s="758" t="s">
        <v>1879</v>
      </c>
      <c r="G1015" s="758" t="s">
        <v>1880</v>
      </c>
      <c r="H1015" s="758" t="s">
        <v>1881</v>
      </c>
      <c r="I1015" s="758" t="s">
        <v>1882</v>
      </c>
      <c r="J1015" s="758">
        <v>38574</v>
      </c>
      <c r="K1015" s="758" t="s">
        <v>1883</v>
      </c>
      <c r="L1015" s="758" t="s">
        <v>1884</v>
      </c>
      <c r="M1015" s="758">
        <v>41843</v>
      </c>
      <c r="N1015" s="696" t="s">
        <v>50</v>
      </c>
      <c r="O1015" s="696" t="s">
        <v>548</v>
      </c>
      <c r="P1015" s="819" t="s">
        <v>1885</v>
      </c>
      <c r="Q1015" s="820" t="s">
        <v>149</v>
      </c>
      <c r="R1015" s="821">
        <v>851</v>
      </c>
      <c r="S1015" s="825">
        <v>167242</v>
      </c>
      <c r="T1015" s="825">
        <v>167242</v>
      </c>
      <c r="U1015" s="825">
        <v>0</v>
      </c>
      <c r="V1015" s="825">
        <v>0</v>
      </c>
      <c r="W1015" s="825">
        <v>0</v>
      </c>
      <c r="X1015" s="825">
        <v>0</v>
      </c>
      <c r="AA1015" s="825">
        <v>0</v>
      </c>
    </row>
    <row r="1016" spans="1:27" ht="158.4">
      <c r="A1016" s="678" t="s">
        <v>3367</v>
      </c>
      <c r="B1016" s="804" t="s">
        <v>1829</v>
      </c>
      <c r="C1016" s="817" t="s">
        <v>1839</v>
      </c>
      <c r="D1016" s="818" t="s">
        <v>1840</v>
      </c>
      <c r="E1016" s="693" t="s">
        <v>1878</v>
      </c>
      <c r="F1016" s="758" t="s">
        <v>1879</v>
      </c>
      <c r="G1016" s="758" t="s">
        <v>1880</v>
      </c>
      <c r="H1016" s="758" t="s">
        <v>1881</v>
      </c>
      <c r="I1016" s="758" t="s">
        <v>1882</v>
      </c>
      <c r="J1016" s="758">
        <v>38574</v>
      </c>
      <c r="K1016" s="758" t="s">
        <v>1883</v>
      </c>
      <c r="L1016" s="758" t="s">
        <v>1884</v>
      </c>
      <c r="M1016" s="758">
        <v>41843</v>
      </c>
      <c r="N1016" s="696" t="s">
        <v>50</v>
      </c>
      <c r="O1016" s="696" t="s">
        <v>548</v>
      </c>
      <c r="P1016" s="819" t="s">
        <v>1886</v>
      </c>
      <c r="Q1016" s="820" t="s">
        <v>149</v>
      </c>
      <c r="R1016" s="821">
        <v>851</v>
      </c>
      <c r="S1016" s="825">
        <v>0</v>
      </c>
      <c r="T1016" s="825">
        <v>0</v>
      </c>
      <c r="U1016" s="825">
        <v>440750.31</v>
      </c>
      <c r="V1016" s="825">
        <v>350000</v>
      </c>
      <c r="W1016" s="825">
        <v>350000</v>
      </c>
      <c r="X1016" s="825">
        <v>350000</v>
      </c>
      <c r="AA1016" s="825">
        <v>440750.31</v>
      </c>
    </row>
    <row r="1017" spans="1:27" ht="158.4">
      <c r="A1017" s="678" t="s">
        <v>3367</v>
      </c>
      <c r="B1017" s="804" t="s">
        <v>1829</v>
      </c>
      <c r="C1017" s="817" t="s">
        <v>1839</v>
      </c>
      <c r="D1017" s="818" t="s">
        <v>1840</v>
      </c>
      <c r="E1017" s="693" t="s">
        <v>1878</v>
      </c>
      <c r="F1017" s="758" t="s">
        <v>1879</v>
      </c>
      <c r="G1017" s="758" t="s">
        <v>1880</v>
      </c>
      <c r="H1017" s="758" t="s">
        <v>1881</v>
      </c>
      <c r="I1017" s="758" t="s">
        <v>1882</v>
      </c>
      <c r="J1017" s="758">
        <v>38574</v>
      </c>
      <c r="K1017" s="758" t="s">
        <v>1883</v>
      </c>
      <c r="L1017" s="758" t="s">
        <v>1884</v>
      </c>
      <c r="M1017" s="758">
        <v>41843</v>
      </c>
      <c r="N1017" s="696" t="s">
        <v>50</v>
      </c>
      <c r="O1017" s="696" t="s">
        <v>548</v>
      </c>
      <c r="P1017" s="819" t="s">
        <v>1885</v>
      </c>
      <c r="Q1017" s="820" t="s">
        <v>149</v>
      </c>
      <c r="R1017" s="821">
        <v>852</v>
      </c>
      <c r="S1017" s="825">
        <v>7966</v>
      </c>
      <c r="T1017" s="825">
        <v>7966</v>
      </c>
      <c r="U1017" s="825">
        <v>0</v>
      </c>
      <c r="V1017" s="825">
        <v>0</v>
      </c>
      <c r="W1017" s="825">
        <v>0</v>
      </c>
      <c r="X1017" s="825">
        <v>0</v>
      </c>
      <c r="AA1017" s="825">
        <v>0</v>
      </c>
    </row>
    <row r="1018" spans="1:27" ht="158.4">
      <c r="A1018" s="678" t="s">
        <v>3367</v>
      </c>
      <c r="B1018" s="804" t="s">
        <v>1829</v>
      </c>
      <c r="C1018" s="817" t="s">
        <v>1839</v>
      </c>
      <c r="D1018" s="818" t="s">
        <v>1840</v>
      </c>
      <c r="E1018" s="693" t="s">
        <v>1878</v>
      </c>
      <c r="F1018" s="758" t="s">
        <v>1879</v>
      </c>
      <c r="G1018" s="758" t="s">
        <v>1880</v>
      </c>
      <c r="H1018" s="758" t="s">
        <v>1881</v>
      </c>
      <c r="I1018" s="758" t="s">
        <v>1882</v>
      </c>
      <c r="J1018" s="758">
        <v>38574</v>
      </c>
      <c r="K1018" s="758" t="s">
        <v>1883</v>
      </c>
      <c r="L1018" s="758" t="s">
        <v>1884</v>
      </c>
      <c r="M1018" s="758">
        <v>41843</v>
      </c>
      <c r="N1018" s="696" t="s">
        <v>50</v>
      </c>
      <c r="O1018" s="696" t="s">
        <v>548</v>
      </c>
      <c r="P1018" s="819" t="s">
        <v>1886</v>
      </c>
      <c r="Q1018" s="820" t="s">
        <v>149</v>
      </c>
      <c r="R1018" s="821">
        <v>852</v>
      </c>
      <c r="S1018" s="825">
        <v>0</v>
      </c>
      <c r="T1018" s="825">
        <v>0</v>
      </c>
      <c r="U1018" s="825">
        <v>3001</v>
      </c>
      <c r="V1018" s="825">
        <v>7000</v>
      </c>
      <c r="W1018" s="825">
        <v>7000</v>
      </c>
      <c r="X1018" s="825">
        <v>7000</v>
      </c>
      <c r="AA1018" s="825">
        <v>3001</v>
      </c>
    </row>
    <row r="1019" spans="1:27" ht="158.4">
      <c r="A1019" s="678" t="s">
        <v>3367</v>
      </c>
      <c r="B1019" s="804" t="s">
        <v>1829</v>
      </c>
      <c r="C1019" s="817" t="s">
        <v>1839</v>
      </c>
      <c r="D1019" s="818" t="s">
        <v>1840</v>
      </c>
      <c r="E1019" s="693" t="s">
        <v>1878</v>
      </c>
      <c r="F1019" s="758" t="s">
        <v>1879</v>
      </c>
      <c r="G1019" s="758" t="s">
        <v>1880</v>
      </c>
      <c r="H1019" s="758" t="s">
        <v>1881</v>
      </c>
      <c r="I1019" s="758" t="s">
        <v>1882</v>
      </c>
      <c r="J1019" s="758">
        <v>38574</v>
      </c>
      <c r="K1019" s="758" t="s">
        <v>1883</v>
      </c>
      <c r="L1019" s="758" t="s">
        <v>1884</v>
      </c>
      <c r="M1019" s="758">
        <v>41843</v>
      </c>
      <c r="N1019" s="696" t="s">
        <v>50</v>
      </c>
      <c r="O1019" s="696" t="s">
        <v>548</v>
      </c>
      <c r="P1019" s="819" t="s">
        <v>1885</v>
      </c>
      <c r="Q1019" s="820" t="s">
        <v>149</v>
      </c>
      <c r="R1019" s="821">
        <v>853</v>
      </c>
      <c r="S1019" s="825">
        <v>78.75</v>
      </c>
      <c r="T1019" s="825">
        <v>78.75</v>
      </c>
      <c r="U1019" s="825">
        <v>0</v>
      </c>
      <c r="V1019" s="825">
        <v>0</v>
      </c>
      <c r="W1019" s="825">
        <v>0</v>
      </c>
      <c r="X1019" s="825">
        <v>0</v>
      </c>
      <c r="AA1019" s="825">
        <v>0</v>
      </c>
    </row>
    <row r="1020" spans="1:27" ht="158.4">
      <c r="A1020" s="678" t="s">
        <v>3367</v>
      </c>
      <c r="B1020" s="804" t="s">
        <v>1829</v>
      </c>
      <c r="C1020" s="817" t="s">
        <v>1839</v>
      </c>
      <c r="D1020" s="818" t="s">
        <v>1840</v>
      </c>
      <c r="E1020" s="693" t="s">
        <v>1878</v>
      </c>
      <c r="F1020" s="758" t="s">
        <v>1879</v>
      </c>
      <c r="G1020" s="758" t="s">
        <v>1880</v>
      </c>
      <c r="H1020" s="758" t="s">
        <v>1881</v>
      </c>
      <c r="I1020" s="758" t="s">
        <v>1882</v>
      </c>
      <c r="J1020" s="758">
        <v>38574</v>
      </c>
      <c r="K1020" s="758" t="s">
        <v>1883</v>
      </c>
      <c r="L1020" s="758" t="s">
        <v>1884</v>
      </c>
      <c r="M1020" s="758">
        <v>41843</v>
      </c>
      <c r="N1020" s="696" t="s">
        <v>50</v>
      </c>
      <c r="O1020" s="696" t="s">
        <v>548</v>
      </c>
      <c r="P1020" s="819" t="s">
        <v>1886</v>
      </c>
      <c r="Q1020" s="820" t="s">
        <v>149</v>
      </c>
      <c r="R1020" s="821">
        <v>853</v>
      </c>
      <c r="S1020" s="825">
        <v>0</v>
      </c>
      <c r="T1020" s="825">
        <v>0</v>
      </c>
      <c r="U1020" s="825">
        <v>5365.69</v>
      </c>
      <c r="V1020" s="825">
        <v>0</v>
      </c>
      <c r="W1020" s="825">
        <v>0</v>
      </c>
      <c r="X1020" s="825">
        <v>0</v>
      </c>
      <c r="AA1020" s="825">
        <v>5365.69</v>
      </c>
    </row>
    <row r="1021" spans="1:27" ht="158.4">
      <c r="A1021" s="678" t="s">
        <v>3367</v>
      </c>
      <c r="B1021" s="804" t="s">
        <v>1829</v>
      </c>
      <c r="C1021" s="817" t="s">
        <v>1839</v>
      </c>
      <c r="D1021" s="818" t="s">
        <v>1840</v>
      </c>
      <c r="E1021" s="693" t="s">
        <v>1878</v>
      </c>
      <c r="F1021" s="758" t="s">
        <v>1879</v>
      </c>
      <c r="G1021" s="758" t="s">
        <v>1880</v>
      </c>
      <c r="H1021" s="758" t="s">
        <v>1881</v>
      </c>
      <c r="I1021" s="758" t="s">
        <v>1882</v>
      </c>
      <c r="J1021" s="758">
        <v>38574</v>
      </c>
      <c r="K1021" s="758" t="s">
        <v>1883</v>
      </c>
      <c r="L1021" s="758" t="s">
        <v>1884</v>
      </c>
      <c r="M1021" s="758">
        <v>41843</v>
      </c>
      <c r="N1021" s="696" t="s">
        <v>50</v>
      </c>
      <c r="O1021" s="696" t="s">
        <v>548</v>
      </c>
      <c r="P1021" s="819" t="s">
        <v>861</v>
      </c>
      <c r="Q1021" s="820" t="s">
        <v>136</v>
      </c>
      <c r="R1021" s="821">
        <v>244</v>
      </c>
      <c r="S1021" s="825">
        <v>6288839</v>
      </c>
      <c r="T1021" s="825">
        <v>6288839</v>
      </c>
      <c r="U1021" s="825">
        <v>0</v>
      </c>
      <c r="V1021" s="825">
        <v>0</v>
      </c>
      <c r="W1021" s="825">
        <v>0</v>
      </c>
      <c r="X1021" s="825">
        <v>0</v>
      </c>
      <c r="AA1021" s="825">
        <v>0</v>
      </c>
    </row>
    <row r="1022" spans="1:27" ht="158.4">
      <c r="A1022" s="678" t="s">
        <v>3367</v>
      </c>
      <c r="B1022" s="804" t="s">
        <v>1829</v>
      </c>
      <c r="C1022" s="817" t="s">
        <v>1839</v>
      </c>
      <c r="D1022" s="818" t="s">
        <v>1840</v>
      </c>
      <c r="E1022" s="693" t="s">
        <v>1878</v>
      </c>
      <c r="F1022" s="758" t="s">
        <v>1879</v>
      </c>
      <c r="G1022" s="758" t="s">
        <v>1880</v>
      </c>
      <c r="H1022" s="758" t="s">
        <v>1881</v>
      </c>
      <c r="I1022" s="758" t="s">
        <v>1882</v>
      </c>
      <c r="J1022" s="758">
        <v>38574</v>
      </c>
      <c r="K1022" s="758" t="s">
        <v>1883</v>
      </c>
      <c r="L1022" s="758" t="s">
        <v>1884</v>
      </c>
      <c r="M1022" s="758">
        <v>41843</v>
      </c>
      <c r="N1022" s="696" t="s">
        <v>50</v>
      </c>
      <c r="O1022" s="696" t="s">
        <v>548</v>
      </c>
      <c r="P1022" s="819" t="s">
        <v>1887</v>
      </c>
      <c r="Q1022" s="820" t="s">
        <v>136</v>
      </c>
      <c r="R1022" s="821">
        <v>244</v>
      </c>
      <c r="S1022" s="825">
        <v>0</v>
      </c>
      <c r="T1022" s="825">
        <v>0</v>
      </c>
      <c r="U1022" s="825">
        <v>4440000</v>
      </c>
      <c r="V1022" s="825">
        <v>2700000</v>
      </c>
      <c r="W1022" s="825">
        <v>2700000</v>
      </c>
      <c r="X1022" s="825">
        <v>2700000</v>
      </c>
      <c r="AA1022" s="825">
        <v>4440000</v>
      </c>
    </row>
    <row r="1023" spans="1:27" ht="158.4">
      <c r="A1023" s="678" t="s">
        <v>3367</v>
      </c>
      <c r="B1023" s="804" t="s">
        <v>1829</v>
      </c>
      <c r="C1023" s="817" t="s">
        <v>1839</v>
      </c>
      <c r="D1023" s="818" t="s">
        <v>1840</v>
      </c>
      <c r="E1023" s="693" t="s">
        <v>1878</v>
      </c>
      <c r="F1023" s="758" t="s">
        <v>1879</v>
      </c>
      <c r="G1023" s="758" t="s">
        <v>1880</v>
      </c>
      <c r="H1023" s="758" t="s">
        <v>1881</v>
      </c>
      <c r="I1023" s="758" t="s">
        <v>1882</v>
      </c>
      <c r="J1023" s="758">
        <v>38574</v>
      </c>
      <c r="K1023" s="758" t="s">
        <v>1883</v>
      </c>
      <c r="L1023" s="758" t="s">
        <v>1884</v>
      </c>
      <c r="M1023" s="758">
        <v>41843</v>
      </c>
      <c r="N1023" s="696" t="s">
        <v>50</v>
      </c>
      <c r="O1023" s="696" t="s">
        <v>548</v>
      </c>
      <c r="P1023" s="819" t="s">
        <v>1888</v>
      </c>
      <c r="Q1023" s="820" t="s">
        <v>136</v>
      </c>
      <c r="R1023" s="821">
        <v>244</v>
      </c>
      <c r="S1023" s="825">
        <v>806260</v>
      </c>
      <c r="T1023" s="825">
        <v>806260</v>
      </c>
      <c r="U1023" s="825">
        <v>0</v>
      </c>
      <c r="V1023" s="825">
        <v>0</v>
      </c>
      <c r="W1023" s="825">
        <v>0</v>
      </c>
      <c r="X1023" s="825">
        <v>0</v>
      </c>
      <c r="AA1023" s="825">
        <v>0</v>
      </c>
    </row>
    <row r="1024" spans="1:27" ht="158.4">
      <c r="A1024" s="678" t="s">
        <v>3367</v>
      </c>
      <c r="B1024" s="804" t="s">
        <v>1829</v>
      </c>
      <c r="C1024" s="817" t="s">
        <v>1839</v>
      </c>
      <c r="D1024" s="818" t="s">
        <v>1840</v>
      </c>
      <c r="E1024" s="693" t="s">
        <v>1878</v>
      </c>
      <c r="F1024" s="758" t="s">
        <v>1879</v>
      </c>
      <c r="G1024" s="758" t="s">
        <v>1880</v>
      </c>
      <c r="H1024" s="758" t="s">
        <v>1881</v>
      </c>
      <c r="I1024" s="758" t="s">
        <v>1882</v>
      </c>
      <c r="J1024" s="758">
        <v>38574</v>
      </c>
      <c r="K1024" s="758" t="s">
        <v>1883</v>
      </c>
      <c r="L1024" s="758" t="s">
        <v>1884</v>
      </c>
      <c r="M1024" s="758">
        <v>41843</v>
      </c>
      <c r="N1024" s="696" t="s">
        <v>50</v>
      </c>
      <c r="O1024" s="696" t="s">
        <v>548</v>
      </c>
      <c r="P1024" s="819" t="s">
        <v>1889</v>
      </c>
      <c r="Q1024" s="820" t="s">
        <v>136</v>
      </c>
      <c r="R1024" s="821">
        <v>244</v>
      </c>
      <c r="S1024" s="825">
        <v>0</v>
      </c>
      <c r="T1024" s="825">
        <v>0</v>
      </c>
      <c r="U1024" s="825">
        <v>929950</v>
      </c>
      <c r="V1024" s="825">
        <v>765000</v>
      </c>
      <c r="W1024" s="825">
        <v>765000</v>
      </c>
      <c r="X1024" s="825">
        <v>765000</v>
      </c>
      <c r="AA1024" s="825">
        <v>929950</v>
      </c>
    </row>
    <row r="1025" spans="1:27" ht="250.8">
      <c r="A1025" s="678" t="s">
        <v>3367</v>
      </c>
      <c r="B1025" s="804" t="s">
        <v>1829</v>
      </c>
      <c r="C1025" s="804" t="s">
        <v>1839</v>
      </c>
      <c r="D1025" s="804" t="s">
        <v>1840</v>
      </c>
      <c r="E1025" s="693" t="s">
        <v>1890</v>
      </c>
      <c r="F1025" s="758" t="s">
        <v>1891</v>
      </c>
      <c r="G1025" s="758" t="s">
        <v>1892</v>
      </c>
      <c r="H1025" s="758" t="s">
        <v>1881</v>
      </c>
      <c r="I1025" s="758" t="s">
        <v>1882</v>
      </c>
      <c r="J1025" s="758">
        <v>38574</v>
      </c>
      <c r="K1025" s="758" t="s">
        <v>1893</v>
      </c>
      <c r="L1025" s="758" t="s">
        <v>1894</v>
      </c>
      <c r="M1025" s="822">
        <v>42173</v>
      </c>
      <c r="N1025" s="696" t="s">
        <v>50</v>
      </c>
      <c r="O1025" s="696" t="s">
        <v>548</v>
      </c>
      <c r="P1025" s="819" t="s">
        <v>1895</v>
      </c>
      <c r="Q1025" s="820" t="s">
        <v>1896</v>
      </c>
      <c r="R1025" s="821">
        <v>244</v>
      </c>
      <c r="S1025" s="825">
        <v>490000</v>
      </c>
      <c r="T1025" s="825">
        <v>490000</v>
      </c>
      <c r="U1025" s="825">
        <v>0</v>
      </c>
      <c r="V1025" s="825">
        <v>0</v>
      </c>
      <c r="W1025" s="825">
        <v>0</v>
      </c>
      <c r="X1025" s="825">
        <v>0</v>
      </c>
      <c r="AA1025" s="825">
        <v>0</v>
      </c>
    </row>
    <row r="1026" spans="1:27" ht="250.8">
      <c r="A1026" s="678" t="s">
        <v>3367</v>
      </c>
      <c r="B1026" s="804" t="s">
        <v>1829</v>
      </c>
      <c r="C1026" s="804" t="s">
        <v>1839</v>
      </c>
      <c r="D1026" s="804" t="s">
        <v>1840</v>
      </c>
      <c r="E1026" s="693" t="s">
        <v>1890</v>
      </c>
      <c r="F1026" s="758" t="s">
        <v>1897</v>
      </c>
      <c r="G1026" s="758" t="s">
        <v>1892</v>
      </c>
      <c r="H1026" s="758" t="s">
        <v>1881</v>
      </c>
      <c r="I1026" s="758" t="s">
        <v>1882</v>
      </c>
      <c r="J1026" s="758">
        <v>38574</v>
      </c>
      <c r="K1026" s="758" t="s">
        <v>1893</v>
      </c>
      <c r="L1026" s="758" t="s">
        <v>1894</v>
      </c>
      <c r="M1026" s="822">
        <v>42173</v>
      </c>
      <c r="N1026" s="696" t="s">
        <v>50</v>
      </c>
      <c r="O1026" s="696" t="s">
        <v>548</v>
      </c>
      <c r="P1026" s="819" t="s">
        <v>1898</v>
      </c>
      <c r="Q1026" s="820" t="s">
        <v>1896</v>
      </c>
      <c r="R1026" s="821">
        <v>244</v>
      </c>
      <c r="S1026" s="825">
        <v>0</v>
      </c>
      <c r="T1026" s="825">
        <v>0</v>
      </c>
      <c r="U1026" s="825">
        <v>2553670</v>
      </c>
      <c r="V1026" s="825">
        <v>2201810</v>
      </c>
      <c r="W1026" s="825">
        <v>2201810</v>
      </c>
      <c r="X1026" s="825">
        <v>2201810</v>
      </c>
      <c r="AA1026" s="825">
        <v>2553670</v>
      </c>
    </row>
    <row r="1027" spans="1:27" ht="290.39999999999998">
      <c r="A1027" s="678" t="s">
        <v>3367</v>
      </c>
      <c r="B1027" s="804" t="s">
        <v>1829</v>
      </c>
      <c r="C1027" s="824" t="s">
        <v>1899</v>
      </c>
      <c r="D1027" s="804" t="s">
        <v>1900</v>
      </c>
      <c r="E1027" s="693" t="s">
        <v>1901</v>
      </c>
      <c r="F1027" s="758" t="s">
        <v>1902</v>
      </c>
      <c r="G1027" s="758" t="s">
        <v>1903</v>
      </c>
      <c r="H1027" s="758" t="s">
        <v>1904</v>
      </c>
      <c r="I1027" s="822" t="s">
        <v>1905</v>
      </c>
      <c r="J1027" s="822">
        <v>40323</v>
      </c>
      <c r="K1027" s="758" t="s">
        <v>1883</v>
      </c>
      <c r="L1027" s="758" t="s">
        <v>1906</v>
      </c>
      <c r="M1027" s="758" t="s">
        <v>1907</v>
      </c>
      <c r="N1027" s="696" t="s">
        <v>50</v>
      </c>
      <c r="O1027" s="696" t="s">
        <v>548</v>
      </c>
      <c r="P1027" s="819" t="s">
        <v>1908</v>
      </c>
      <c r="Q1027" s="820" t="s">
        <v>149</v>
      </c>
      <c r="R1027" s="821">
        <v>111</v>
      </c>
      <c r="S1027" s="825">
        <v>17728704.149999999</v>
      </c>
      <c r="T1027" s="825">
        <f>S1027</f>
        <v>17728704.149999999</v>
      </c>
      <c r="U1027" s="825">
        <v>0</v>
      </c>
      <c r="V1027" s="825">
        <v>0</v>
      </c>
      <c r="W1027" s="825">
        <v>0</v>
      </c>
      <c r="X1027" s="825">
        <v>0</v>
      </c>
      <c r="AA1027" s="825">
        <v>0</v>
      </c>
    </row>
    <row r="1028" spans="1:27" ht="290.39999999999998">
      <c r="A1028" s="678" t="s">
        <v>3367</v>
      </c>
      <c r="B1028" s="804" t="s">
        <v>1829</v>
      </c>
      <c r="C1028" s="824" t="s">
        <v>1899</v>
      </c>
      <c r="D1028" s="804" t="s">
        <v>1900</v>
      </c>
      <c r="E1028" s="693" t="s">
        <v>1901</v>
      </c>
      <c r="F1028" s="758" t="s">
        <v>1902</v>
      </c>
      <c r="G1028" s="758" t="s">
        <v>1903</v>
      </c>
      <c r="H1028" s="758" t="s">
        <v>1904</v>
      </c>
      <c r="I1028" s="822" t="s">
        <v>1905</v>
      </c>
      <c r="J1028" s="822">
        <v>40323</v>
      </c>
      <c r="K1028" s="758" t="s">
        <v>1883</v>
      </c>
      <c r="L1028" s="758" t="s">
        <v>1906</v>
      </c>
      <c r="M1028" s="758" t="s">
        <v>1907</v>
      </c>
      <c r="N1028" s="696" t="s">
        <v>50</v>
      </c>
      <c r="O1028" s="696" t="s">
        <v>548</v>
      </c>
      <c r="P1028" s="819" t="s">
        <v>1909</v>
      </c>
      <c r="Q1028" s="820" t="s">
        <v>149</v>
      </c>
      <c r="R1028" s="821">
        <v>111</v>
      </c>
      <c r="S1028" s="825">
        <v>0</v>
      </c>
      <c r="T1028" s="825">
        <v>0</v>
      </c>
      <c r="U1028" s="825">
        <v>18900889.109999999</v>
      </c>
      <c r="V1028" s="825">
        <v>19440040</v>
      </c>
      <c r="W1028" s="825">
        <v>19440040</v>
      </c>
      <c r="X1028" s="825">
        <v>19440040</v>
      </c>
      <c r="AA1028" s="825">
        <v>18900889.109999999</v>
      </c>
    </row>
    <row r="1029" spans="1:27" ht="290.39999999999998">
      <c r="A1029" s="678" t="s">
        <v>3367</v>
      </c>
      <c r="B1029" s="804" t="s">
        <v>1829</v>
      </c>
      <c r="C1029" s="824" t="s">
        <v>1899</v>
      </c>
      <c r="D1029" s="804" t="s">
        <v>1900</v>
      </c>
      <c r="E1029" s="693" t="s">
        <v>1901</v>
      </c>
      <c r="F1029" s="758" t="s">
        <v>1902</v>
      </c>
      <c r="G1029" s="758" t="s">
        <v>1903</v>
      </c>
      <c r="H1029" s="758" t="s">
        <v>1904</v>
      </c>
      <c r="I1029" s="822" t="s">
        <v>1905</v>
      </c>
      <c r="J1029" s="822">
        <v>40323</v>
      </c>
      <c r="K1029" s="758" t="s">
        <v>1883</v>
      </c>
      <c r="L1029" s="758" t="s">
        <v>1910</v>
      </c>
      <c r="M1029" s="758" t="s">
        <v>1907</v>
      </c>
      <c r="N1029" s="696" t="s">
        <v>50</v>
      </c>
      <c r="O1029" s="696" t="s">
        <v>548</v>
      </c>
      <c r="P1029" s="819" t="s">
        <v>1908</v>
      </c>
      <c r="Q1029" s="820" t="s">
        <v>149</v>
      </c>
      <c r="R1029" s="821">
        <v>119</v>
      </c>
      <c r="S1029" s="825">
        <v>5321820</v>
      </c>
      <c r="T1029" s="825">
        <v>5321820</v>
      </c>
      <c r="U1029" s="825">
        <v>0</v>
      </c>
      <c r="V1029" s="825">
        <v>0</v>
      </c>
      <c r="W1029" s="825">
        <v>0</v>
      </c>
      <c r="X1029" s="825">
        <v>0</v>
      </c>
      <c r="AA1029" s="825">
        <v>0</v>
      </c>
    </row>
    <row r="1030" spans="1:27" ht="290.39999999999998">
      <c r="A1030" s="678" t="s">
        <v>3367</v>
      </c>
      <c r="B1030" s="804" t="s">
        <v>1829</v>
      </c>
      <c r="C1030" s="824" t="s">
        <v>1899</v>
      </c>
      <c r="D1030" s="804" t="s">
        <v>1900</v>
      </c>
      <c r="E1030" s="693" t="s">
        <v>1901</v>
      </c>
      <c r="F1030" s="758" t="s">
        <v>1902</v>
      </c>
      <c r="G1030" s="758" t="s">
        <v>1903</v>
      </c>
      <c r="H1030" s="758" t="s">
        <v>1904</v>
      </c>
      <c r="I1030" s="822" t="s">
        <v>1905</v>
      </c>
      <c r="J1030" s="822">
        <v>40323</v>
      </c>
      <c r="K1030" s="758" t="s">
        <v>1883</v>
      </c>
      <c r="L1030" s="758" t="s">
        <v>1910</v>
      </c>
      <c r="M1030" s="758" t="s">
        <v>1907</v>
      </c>
      <c r="N1030" s="696" t="s">
        <v>50</v>
      </c>
      <c r="O1030" s="696" t="s">
        <v>548</v>
      </c>
      <c r="P1030" s="819" t="s">
        <v>1909</v>
      </c>
      <c r="Q1030" s="820" t="s">
        <v>149</v>
      </c>
      <c r="R1030" s="821">
        <v>119</v>
      </c>
      <c r="S1030" s="825">
        <v>0</v>
      </c>
      <c r="T1030" s="825">
        <v>0</v>
      </c>
      <c r="U1030" s="825">
        <v>5669630.8899999997</v>
      </c>
      <c r="V1030" s="825">
        <v>5870890</v>
      </c>
      <c r="W1030" s="825">
        <v>5870890</v>
      </c>
      <c r="X1030" s="825">
        <v>5870890</v>
      </c>
      <c r="AA1030" s="825">
        <v>5669630.8899999997</v>
      </c>
    </row>
    <row r="1031" spans="1:27" ht="290.39999999999998">
      <c r="A1031" s="678" t="s">
        <v>3367</v>
      </c>
      <c r="B1031" s="804" t="s">
        <v>1829</v>
      </c>
      <c r="C1031" s="824" t="s">
        <v>1899</v>
      </c>
      <c r="D1031" s="804" t="s">
        <v>1900</v>
      </c>
      <c r="E1031" s="693" t="s">
        <v>1901</v>
      </c>
      <c r="F1031" s="758" t="s">
        <v>1902</v>
      </c>
      <c r="G1031" s="758" t="s">
        <v>1903</v>
      </c>
      <c r="H1031" s="758" t="s">
        <v>1904</v>
      </c>
      <c r="I1031" s="822" t="s">
        <v>1905</v>
      </c>
      <c r="J1031" s="822">
        <v>40323</v>
      </c>
      <c r="K1031" s="758" t="s">
        <v>1883</v>
      </c>
      <c r="L1031" s="758" t="s">
        <v>1910</v>
      </c>
      <c r="M1031" s="758" t="s">
        <v>1907</v>
      </c>
      <c r="N1031" s="696" t="s">
        <v>50</v>
      </c>
      <c r="O1031" s="696" t="s">
        <v>548</v>
      </c>
      <c r="P1031" s="819" t="s">
        <v>1909</v>
      </c>
      <c r="Q1031" s="820" t="s">
        <v>149</v>
      </c>
      <c r="R1031" s="821">
        <v>122</v>
      </c>
      <c r="S1031" s="825">
        <v>0</v>
      </c>
      <c r="T1031" s="825">
        <v>0</v>
      </c>
      <c r="U1031" s="825">
        <v>6300</v>
      </c>
      <c r="V1031" s="825">
        <v>0</v>
      </c>
      <c r="W1031" s="825">
        <v>0</v>
      </c>
      <c r="X1031" s="825">
        <v>0</v>
      </c>
      <c r="AA1031" s="825">
        <v>6300</v>
      </c>
    </row>
    <row r="1032" spans="1:27" ht="290.39999999999998">
      <c r="A1032" s="678" t="s">
        <v>3367</v>
      </c>
      <c r="B1032" s="804" t="s">
        <v>1829</v>
      </c>
      <c r="C1032" s="824" t="s">
        <v>1899</v>
      </c>
      <c r="D1032" s="804" t="s">
        <v>1900</v>
      </c>
      <c r="E1032" s="693" t="s">
        <v>1901</v>
      </c>
      <c r="F1032" s="758" t="s">
        <v>1902</v>
      </c>
      <c r="G1032" s="758" t="s">
        <v>1903</v>
      </c>
      <c r="H1032" s="758" t="s">
        <v>1904</v>
      </c>
      <c r="I1032" s="822" t="s">
        <v>1905</v>
      </c>
      <c r="J1032" s="822">
        <v>40323</v>
      </c>
      <c r="K1032" s="758" t="s">
        <v>1883</v>
      </c>
      <c r="L1032" s="758" t="s">
        <v>1910</v>
      </c>
      <c r="M1032" s="758">
        <v>41843</v>
      </c>
      <c r="N1032" s="696" t="s">
        <v>50</v>
      </c>
      <c r="O1032" s="696" t="s">
        <v>548</v>
      </c>
      <c r="P1032" s="819" t="s">
        <v>1908</v>
      </c>
      <c r="Q1032" s="820" t="s">
        <v>149</v>
      </c>
      <c r="R1032" s="821">
        <v>244</v>
      </c>
      <c r="S1032" s="825">
        <v>3977727.57</v>
      </c>
      <c r="T1032" s="825">
        <v>3977541.66</v>
      </c>
      <c r="U1032" s="825">
        <v>0</v>
      </c>
      <c r="V1032" s="825">
        <v>0</v>
      </c>
      <c r="W1032" s="825">
        <v>0</v>
      </c>
      <c r="X1032" s="825">
        <v>0</v>
      </c>
      <c r="AA1032" s="825">
        <v>0</v>
      </c>
    </row>
    <row r="1033" spans="1:27" ht="290.39999999999998">
      <c r="A1033" s="678" t="s">
        <v>3367</v>
      </c>
      <c r="B1033" s="804" t="s">
        <v>1829</v>
      </c>
      <c r="C1033" s="824" t="s">
        <v>1899</v>
      </c>
      <c r="D1033" s="804" t="s">
        <v>1900</v>
      </c>
      <c r="E1033" s="693" t="s">
        <v>1901</v>
      </c>
      <c r="F1033" s="758" t="s">
        <v>1902</v>
      </c>
      <c r="G1033" s="758" t="s">
        <v>1903</v>
      </c>
      <c r="H1033" s="758" t="s">
        <v>1904</v>
      </c>
      <c r="I1033" s="822" t="s">
        <v>1905</v>
      </c>
      <c r="J1033" s="822">
        <v>40323</v>
      </c>
      <c r="K1033" s="758" t="s">
        <v>1883</v>
      </c>
      <c r="L1033" s="758" t="s">
        <v>1910</v>
      </c>
      <c r="M1033" s="758">
        <v>41843</v>
      </c>
      <c r="N1033" s="696" t="s">
        <v>50</v>
      </c>
      <c r="O1033" s="696" t="s">
        <v>548</v>
      </c>
      <c r="P1033" s="819" t="s">
        <v>1909</v>
      </c>
      <c r="Q1033" s="820" t="s">
        <v>149</v>
      </c>
      <c r="R1033" s="821">
        <v>244</v>
      </c>
      <c r="S1033" s="825">
        <v>0</v>
      </c>
      <c r="T1033" s="825">
        <v>0</v>
      </c>
      <c r="U1033" s="825">
        <v>8247655.2199999997</v>
      </c>
      <c r="V1033" s="825">
        <v>4264220</v>
      </c>
      <c r="W1033" s="825">
        <v>4264220</v>
      </c>
      <c r="X1033" s="825">
        <v>4264220</v>
      </c>
      <c r="AA1033" s="825">
        <v>8235834.71</v>
      </c>
    </row>
    <row r="1034" spans="1:27" ht="290.39999999999998">
      <c r="A1034" s="678" t="s">
        <v>3367</v>
      </c>
      <c r="B1034" s="804" t="s">
        <v>1829</v>
      </c>
      <c r="C1034" s="824" t="s">
        <v>1899</v>
      </c>
      <c r="D1034" s="804" t="s">
        <v>1900</v>
      </c>
      <c r="E1034" s="693" t="s">
        <v>1901</v>
      </c>
      <c r="F1034" s="758" t="s">
        <v>1902</v>
      </c>
      <c r="G1034" s="758" t="s">
        <v>1903</v>
      </c>
      <c r="H1034" s="758" t="s">
        <v>1904</v>
      </c>
      <c r="I1034" s="822" t="s">
        <v>1905</v>
      </c>
      <c r="J1034" s="822">
        <v>40323</v>
      </c>
      <c r="K1034" s="758" t="s">
        <v>1911</v>
      </c>
      <c r="L1034" s="758" t="s">
        <v>1910</v>
      </c>
      <c r="M1034" s="758">
        <v>41843</v>
      </c>
      <c r="N1034" s="696" t="s">
        <v>50</v>
      </c>
      <c r="O1034" s="696" t="s">
        <v>548</v>
      </c>
      <c r="P1034" s="819" t="s">
        <v>1908</v>
      </c>
      <c r="Q1034" s="820" t="s">
        <v>149</v>
      </c>
      <c r="R1034" s="821">
        <v>851</v>
      </c>
      <c r="S1034" s="825">
        <v>963062</v>
      </c>
      <c r="T1034" s="825">
        <v>963062</v>
      </c>
      <c r="U1034" s="825">
        <v>0</v>
      </c>
      <c r="V1034" s="825">
        <v>0</v>
      </c>
      <c r="W1034" s="825">
        <v>0</v>
      </c>
      <c r="X1034" s="825">
        <v>0</v>
      </c>
      <c r="AA1034" s="825">
        <v>0</v>
      </c>
    </row>
    <row r="1035" spans="1:27" ht="290.39999999999998">
      <c r="A1035" s="678" t="s">
        <v>3367</v>
      </c>
      <c r="B1035" s="804" t="s">
        <v>1829</v>
      </c>
      <c r="C1035" s="824" t="s">
        <v>1899</v>
      </c>
      <c r="D1035" s="804" t="s">
        <v>1900</v>
      </c>
      <c r="E1035" s="693" t="s">
        <v>1901</v>
      </c>
      <c r="F1035" s="758" t="s">
        <v>1902</v>
      </c>
      <c r="G1035" s="758" t="s">
        <v>1903</v>
      </c>
      <c r="H1035" s="758" t="s">
        <v>1904</v>
      </c>
      <c r="I1035" s="822" t="s">
        <v>1905</v>
      </c>
      <c r="J1035" s="822">
        <v>40323</v>
      </c>
      <c r="K1035" s="758" t="s">
        <v>1911</v>
      </c>
      <c r="L1035" s="758" t="s">
        <v>1910</v>
      </c>
      <c r="M1035" s="758">
        <v>41843</v>
      </c>
      <c r="N1035" s="696" t="s">
        <v>50</v>
      </c>
      <c r="O1035" s="696" t="s">
        <v>548</v>
      </c>
      <c r="P1035" s="819" t="s">
        <v>1909</v>
      </c>
      <c r="Q1035" s="820" t="s">
        <v>149</v>
      </c>
      <c r="R1035" s="821">
        <v>851</v>
      </c>
      <c r="S1035" s="825">
        <v>0</v>
      </c>
      <c r="T1035" s="825">
        <v>0</v>
      </c>
      <c r="U1035" s="825">
        <v>834415.94</v>
      </c>
      <c r="V1035" s="825">
        <v>901000</v>
      </c>
      <c r="W1035" s="825">
        <v>901000</v>
      </c>
      <c r="X1035" s="825">
        <v>901000</v>
      </c>
      <c r="AA1035" s="825">
        <v>834415.94</v>
      </c>
    </row>
    <row r="1036" spans="1:27" ht="290.39999999999998">
      <c r="A1036" s="678" t="s">
        <v>3367</v>
      </c>
      <c r="B1036" s="804" t="s">
        <v>1829</v>
      </c>
      <c r="C1036" s="824" t="s">
        <v>1899</v>
      </c>
      <c r="D1036" s="804" t="s">
        <v>1900</v>
      </c>
      <c r="E1036" s="693" t="s">
        <v>1901</v>
      </c>
      <c r="F1036" s="758" t="s">
        <v>1902</v>
      </c>
      <c r="G1036" s="758" t="s">
        <v>1903</v>
      </c>
      <c r="H1036" s="758" t="s">
        <v>1904</v>
      </c>
      <c r="I1036" s="822" t="s">
        <v>1905</v>
      </c>
      <c r="J1036" s="822">
        <v>40323</v>
      </c>
      <c r="K1036" s="758" t="s">
        <v>1883</v>
      </c>
      <c r="L1036" s="758" t="s">
        <v>1910</v>
      </c>
      <c r="M1036" s="758">
        <v>41843</v>
      </c>
      <c r="N1036" s="696" t="s">
        <v>50</v>
      </c>
      <c r="O1036" s="696" t="s">
        <v>548</v>
      </c>
      <c r="P1036" s="819" t="s">
        <v>1908</v>
      </c>
      <c r="Q1036" s="820" t="s">
        <v>149</v>
      </c>
      <c r="R1036" s="821">
        <v>852</v>
      </c>
      <c r="S1036" s="825">
        <v>53368</v>
      </c>
      <c r="T1036" s="825">
        <v>53368</v>
      </c>
      <c r="U1036" s="825">
        <v>0</v>
      </c>
      <c r="V1036" s="825">
        <v>0</v>
      </c>
      <c r="W1036" s="825">
        <v>0</v>
      </c>
      <c r="X1036" s="825">
        <v>0</v>
      </c>
      <c r="AA1036" s="825">
        <v>0</v>
      </c>
    </row>
    <row r="1037" spans="1:27" ht="290.39999999999998">
      <c r="A1037" s="678" t="s">
        <v>3367</v>
      </c>
      <c r="B1037" s="804" t="s">
        <v>1829</v>
      </c>
      <c r="C1037" s="824" t="s">
        <v>1899</v>
      </c>
      <c r="D1037" s="804" t="s">
        <v>1900</v>
      </c>
      <c r="E1037" s="693" t="s">
        <v>1901</v>
      </c>
      <c r="F1037" s="758" t="s">
        <v>1902</v>
      </c>
      <c r="G1037" s="758" t="s">
        <v>1903</v>
      </c>
      <c r="H1037" s="758" t="s">
        <v>1904</v>
      </c>
      <c r="I1037" s="822" t="s">
        <v>1905</v>
      </c>
      <c r="J1037" s="822">
        <v>40323</v>
      </c>
      <c r="K1037" s="758" t="s">
        <v>1883</v>
      </c>
      <c r="L1037" s="758" t="s">
        <v>1910</v>
      </c>
      <c r="M1037" s="758">
        <v>41843</v>
      </c>
      <c r="N1037" s="696" t="s">
        <v>50</v>
      </c>
      <c r="O1037" s="696" t="s">
        <v>548</v>
      </c>
      <c r="P1037" s="819" t="s">
        <v>1909</v>
      </c>
      <c r="Q1037" s="820" t="s">
        <v>149</v>
      </c>
      <c r="R1037" s="821">
        <v>852</v>
      </c>
      <c r="S1037" s="825">
        <v>0</v>
      </c>
      <c r="T1037" s="825">
        <v>0</v>
      </c>
      <c r="U1037" s="825">
        <v>46584</v>
      </c>
      <c r="V1037" s="825">
        <v>40000</v>
      </c>
      <c r="W1037" s="825">
        <v>40000</v>
      </c>
      <c r="X1037" s="825">
        <v>40000</v>
      </c>
      <c r="AA1037" s="825">
        <v>46584</v>
      </c>
    </row>
    <row r="1038" spans="1:27" ht="290.39999999999998">
      <c r="A1038" s="1136" t="s">
        <v>3367</v>
      </c>
      <c r="B1038" s="804" t="s">
        <v>1829</v>
      </c>
      <c r="C1038" s="824" t="s">
        <v>1899</v>
      </c>
      <c r="D1038" s="804" t="s">
        <v>1900</v>
      </c>
      <c r="E1038" s="693" t="s">
        <v>1901</v>
      </c>
      <c r="F1038" s="758" t="s">
        <v>1902</v>
      </c>
      <c r="G1038" s="758" t="s">
        <v>1903</v>
      </c>
      <c r="H1038" s="758" t="s">
        <v>1904</v>
      </c>
      <c r="I1038" s="822" t="s">
        <v>1905</v>
      </c>
      <c r="J1038" s="822">
        <v>40323</v>
      </c>
      <c r="K1038" s="758" t="s">
        <v>1883</v>
      </c>
      <c r="L1038" s="758" t="s">
        <v>1910</v>
      </c>
      <c r="M1038" s="758">
        <v>41843</v>
      </c>
      <c r="N1038" s="696" t="s">
        <v>50</v>
      </c>
      <c r="O1038" s="696" t="s">
        <v>548</v>
      </c>
      <c r="P1038" s="819" t="s">
        <v>1909</v>
      </c>
      <c r="Q1038" s="820" t="s">
        <v>149</v>
      </c>
      <c r="R1038" s="821">
        <v>853</v>
      </c>
      <c r="S1038" s="825"/>
      <c r="T1038" s="825"/>
      <c r="U1038" s="825">
        <v>4600</v>
      </c>
      <c r="V1038" s="825"/>
      <c r="W1038" s="825"/>
      <c r="X1038" s="825"/>
      <c r="AA1038" s="825">
        <v>4600</v>
      </c>
    </row>
    <row r="1039" spans="1:27" ht="290.39999999999998">
      <c r="A1039" s="678" t="s">
        <v>3367</v>
      </c>
      <c r="B1039" s="804" t="s">
        <v>1829</v>
      </c>
      <c r="C1039" s="824" t="s">
        <v>1899</v>
      </c>
      <c r="D1039" s="804" t="s">
        <v>1900</v>
      </c>
      <c r="E1039" s="693" t="s">
        <v>1901</v>
      </c>
      <c r="F1039" s="758" t="s">
        <v>1902</v>
      </c>
      <c r="G1039" s="758" t="s">
        <v>1903</v>
      </c>
      <c r="H1039" s="758" t="s">
        <v>1904</v>
      </c>
      <c r="I1039" s="822" t="s">
        <v>1905</v>
      </c>
      <c r="J1039" s="822">
        <v>40323</v>
      </c>
      <c r="K1039" s="758" t="s">
        <v>1883</v>
      </c>
      <c r="L1039" s="758" t="s">
        <v>1910</v>
      </c>
      <c r="M1039" s="758">
        <v>41843</v>
      </c>
      <c r="N1039" s="696" t="s">
        <v>50</v>
      </c>
      <c r="O1039" s="696" t="s">
        <v>548</v>
      </c>
      <c r="P1039" s="819" t="s">
        <v>1908</v>
      </c>
      <c r="Q1039" s="820" t="s">
        <v>149</v>
      </c>
      <c r="R1039" s="821">
        <v>853</v>
      </c>
      <c r="S1039" s="825">
        <v>432</v>
      </c>
      <c r="T1039" s="825">
        <v>432</v>
      </c>
      <c r="U1039" s="825">
        <v>0</v>
      </c>
      <c r="V1039" s="825">
        <v>0</v>
      </c>
      <c r="W1039" s="825">
        <v>0</v>
      </c>
      <c r="X1039" s="825">
        <v>0</v>
      </c>
      <c r="AA1039" s="825">
        <v>0</v>
      </c>
    </row>
    <row r="1040" spans="1:27" ht="118.8">
      <c r="A1040" s="678" t="s">
        <v>3367</v>
      </c>
      <c r="B1040" s="804" t="s">
        <v>1829</v>
      </c>
      <c r="C1040" s="817" t="s">
        <v>1912</v>
      </c>
      <c r="D1040" s="818" t="s">
        <v>1913</v>
      </c>
      <c r="E1040" s="693" t="s">
        <v>378</v>
      </c>
      <c r="F1040" s="758" t="s">
        <v>1873</v>
      </c>
      <c r="G1040" s="822">
        <v>39814</v>
      </c>
      <c r="H1040" s="758" t="s">
        <v>310</v>
      </c>
      <c r="I1040" s="758" t="s">
        <v>1851</v>
      </c>
      <c r="J1040" s="758">
        <v>38416</v>
      </c>
      <c r="K1040" s="758" t="s">
        <v>1865</v>
      </c>
      <c r="L1040" s="758" t="s">
        <v>1866</v>
      </c>
      <c r="M1040" s="758">
        <v>41620</v>
      </c>
      <c r="N1040" s="696" t="s">
        <v>50</v>
      </c>
      <c r="O1040" s="696" t="s">
        <v>548</v>
      </c>
      <c r="P1040" s="819" t="s">
        <v>1875</v>
      </c>
      <c r="Q1040" s="820" t="s">
        <v>1876</v>
      </c>
      <c r="R1040" s="821">
        <v>244</v>
      </c>
      <c r="S1040" s="825">
        <v>242154</v>
      </c>
      <c r="T1040" s="825">
        <v>242154</v>
      </c>
      <c r="U1040" s="825">
        <v>0</v>
      </c>
      <c r="V1040" s="825">
        <v>0</v>
      </c>
      <c r="W1040" s="825">
        <v>0</v>
      </c>
      <c r="X1040" s="825">
        <v>0</v>
      </c>
      <c r="AA1040" s="825">
        <v>0</v>
      </c>
    </row>
    <row r="1041" spans="1:27" ht="118.8">
      <c r="A1041" s="678" t="s">
        <v>3367</v>
      </c>
      <c r="B1041" s="804" t="s">
        <v>1829</v>
      </c>
      <c r="C1041" s="817" t="s">
        <v>1912</v>
      </c>
      <c r="D1041" s="818" t="s">
        <v>1913</v>
      </c>
      <c r="E1041" s="693" t="s">
        <v>378</v>
      </c>
      <c r="F1041" s="758" t="s">
        <v>1873</v>
      </c>
      <c r="G1041" s="822">
        <v>39814</v>
      </c>
      <c r="H1041" s="758" t="s">
        <v>310</v>
      </c>
      <c r="I1041" s="758" t="s">
        <v>1851</v>
      </c>
      <c r="J1041" s="758">
        <v>38416</v>
      </c>
      <c r="K1041" s="758" t="s">
        <v>1865</v>
      </c>
      <c r="L1041" s="758" t="s">
        <v>1866</v>
      </c>
      <c r="M1041" s="758">
        <v>41620</v>
      </c>
      <c r="N1041" s="696" t="s">
        <v>50</v>
      </c>
      <c r="O1041" s="696" t="s">
        <v>548</v>
      </c>
      <c r="P1041" s="819" t="s">
        <v>1877</v>
      </c>
      <c r="Q1041" s="820" t="s">
        <v>1876</v>
      </c>
      <c r="R1041" s="821">
        <v>244</v>
      </c>
      <c r="S1041" s="825">
        <v>0</v>
      </c>
      <c r="T1041" s="825">
        <v>0</v>
      </c>
      <c r="U1041" s="825">
        <v>246100</v>
      </c>
      <c r="V1041" s="825">
        <v>250000</v>
      </c>
      <c r="W1041" s="825">
        <v>250000</v>
      </c>
      <c r="X1041" s="825">
        <v>250000</v>
      </c>
      <c r="AA1041" s="825">
        <v>246100</v>
      </c>
    </row>
    <row r="1042" spans="1:27" ht="118.8">
      <c r="A1042" s="678" t="s">
        <v>3367</v>
      </c>
      <c r="B1042" s="720" t="s">
        <v>1829</v>
      </c>
      <c r="C1042" s="826" t="s">
        <v>1912</v>
      </c>
      <c r="D1042" s="827" t="s">
        <v>1913</v>
      </c>
      <c r="E1042" s="828" t="s">
        <v>378</v>
      </c>
      <c r="F1042" s="761" t="s">
        <v>1873</v>
      </c>
      <c r="G1042" s="729">
        <v>39814</v>
      </c>
      <c r="H1042" s="761" t="s">
        <v>310</v>
      </c>
      <c r="I1042" s="761" t="s">
        <v>1851</v>
      </c>
      <c r="J1042" s="761">
        <v>38416</v>
      </c>
      <c r="K1042" s="761" t="s">
        <v>1865</v>
      </c>
      <c r="L1042" s="761" t="s">
        <v>1866</v>
      </c>
      <c r="M1042" s="761">
        <v>41620</v>
      </c>
      <c r="N1042" s="696" t="s">
        <v>50</v>
      </c>
      <c r="O1042" s="696" t="s">
        <v>548</v>
      </c>
      <c r="P1042" s="819" t="s">
        <v>1877</v>
      </c>
      <c r="Q1042" s="820" t="s">
        <v>1876</v>
      </c>
      <c r="R1042" s="821">
        <v>852</v>
      </c>
      <c r="S1042" s="825">
        <v>0</v>
      </c>
      <c r="T1042" s="825">
        <v>0</v>
      </c>
      <c r="U1042" s="825">
        <v>3900</v>
      </c>
      <c r="V1042" s="825">
        <v>0</v>
      </c>
      <c r="W1042" s="825">
        <v>0</v>
      </c>
      <c r="X1042" s="825">
        <v>0</v>
      </c>
      <c r="AA1042" s="825">
        <v>3900</v>
      </c>
    </row>
    <row r="1043" spans="1:27">
      <c r="A1043" s="967"/>
      <c r="B1043" s="829"/>
      <c r="C1043" s="830"/>
      <c r="D1043" s="829"/>
      <c r="E1043" s="968"/>
      <c r="F1043" s="969"/>
      <c r="G1043" s="831"/>
      <c r="H1043" s="969"/>
      <c r="I1043" s="969"/>
      <c r="J1043" s="969"/>
      <c r="K1043" s="969"/>
      <c r="L1043" s="969"/>
      <c r="M1043" s="969"/>
      <c r="N1043" s="801"/>
      <c r="O1043" s="801"/>
      <c r="P1043" s="801"/>
      <c r="Q1043" s="970"/>
      <c r="R1043" s="721"/>
      <c r="S1043" s="730">
        <f t="shared" ref="S1043:X1043" si="32">SUM(S991:S1042)</f>
        <v>71266436.629999995</v>
      </c>
      <c r="T1043" s="730">
        <f t="shared" si="32"/>
        <v>71227105.899999991</v>
      </c>
      <c r="U1043" s="730">
        <f t="shared" si="32"/>
        <v>78131796.019999996</v>
      </c>
      <c r="V1043" s="730">
        <f t="shared" si="32"/>
        <v>71663040</v>
      </c>
      <c r="W1043" s="730">
        <f t="shared" si="32"/>
        <v>71312980</v>
      </c>
      <c r="X1043" s="730">
        <f t="shared" si="32"/>
        <v>71312980</v>
      </c>
      <c r="AA1043" s="730">
        <f t="shared" ref="AA1043" si="33">SUM(AA991:AA1042)</f>
        <v>78118255.039999992</v>
      </c>
    </row>
    <row r="1044" spans="1:27">
      <c r="A1044" s="850" t="s">
        <v>2089</v>
      </c>
      <c r="B1044" s="654"/>
      <c r="C1044" s="859"/>
      <c r="D1044" s="860"/>
      <c r="E1044" s="853"/>
      <c r="F1044" s="654"/>
      <c r="G1044" s="656"/>
      <c r="H1044" s="853"/>
      <c r="I1044" s="654"/>
      <c r="J1044" s="656"/>
      <c r="K1044" s="707"/>
      <c r="L1044" s="654"/>
      <c r="M1044" s="656"/>
      <c r="N1044" s="861"/>
      <c r="O1044" s="861"/>
      <c r="P1044" s="861"/>
      <c r="Q1044" s="862"/>
      <c r="R1044" s="861"/>
      <c r="S1044" s="863"/>
      <c r="T1044" s="863"/>
      <c r="U1044" s="863"/>
      <c r="V1044" s="863"/>
      <c r="W1044" s="863"/>
      <c r="X1044" s="863"/>
      <c r="AA1044" s="863"/>
    </row>
    <row r="1045" spans="1:27" ht="158.4">
      <c r="A1045" s="678" t="s">
        <v>2018</v>
      </c>
      <c r="B1045" s="674" t="s">
        <v>2019</v>
      </c>
      <c r="C1045" s="661" t="s">
        <v>54</v>
      </c>
      <c r="D1045" s="674" t="s">
        <v>197</v>
      </c>
      <c r="E1045" s="662" t="s">
        <v>3284</v>
      </c>
      <c r="F1045" s="675" t="s">
        <v>3285</v>
      </c>
      <c r="G1045" s="675" t="s">
        <v>3286</v>
      </c>
      <c r="H1045" s="675" t="s">
        <v>3287</v>
      </c>
      <c r="I1045" s="675" t="s">
        <v>3288</v>
      </c>
      <c r="J1045" s="675" t="s">
        <v>3289</v>
      </c>
      <c r="K1045" s="675" t="s">
        <v>3290</v>
      </c>
      <c r="L1045" s="675" t="s">
        <v>626</v>
      </c>
      <c r="M1045" s="675">
        <v>41920</v>
      </c>
      <c r="N1045" s="678" t="s">
        <v>46</v>
      </c>
      <c r="O1045" s="678" t="s">
        <v>49</v>
      </c>
      <c r="P1045" s="712">
        <v>8610010020</v>
      </c>
      <c r="Q1045" s="751" t="s">
        <v>3008</v>
      </c>
      <c r="R1045" s="660">
        <v>121</v>
      </c>
      <c r="S1045" s="802">
        <v>2982316.52</v>
      </c>
      <c r="T1045" s="802">
        <v>2982316.52</v>
      </c>
      <c r="U1045" s="802">
        <v>8039780</v>
      </c>
      <c r="V1045" s="802">
        <v>8039780</v>
      </c>
      <c r="W1045" s="802">
        <v>8039780</v>
      </c>
      <c r="X1045" s="802">
        <v>8039780</v>
      </c>
      <c r="AA1045" s="802">
        <v>8039780</v>
      </c>
    </row>
    <row r="1046" spans="1:27" ht="158.4">
      <c r="A1046" s="678" t="s">
        <v>2018</v>
      </c>
      <c r="B1046" s="674" t="s">
        <v>2019</v>
      </c>
      <c r="C1046" s="661" t="s">
        <v>54</v>
      </c>
      <c r="D1046" s="674" t="s">
        <v>197</v>
      </c>
      <c r="E1046" s="662" t="s">
        <v>3284</v>
      </c>
      <c r="F1046" s="675" t="s">
        <v>3285</v>
      </c>
      <c r="G1046" s="675" t="s">
        <v>3291</v>
      </c>
      <c r="H1046" s="675" t="s">
        <v>3292</v>
      </c>
      <c r="I1046" s="675" t="s">
        <v>3288</v>
      </c>
      <c r="J1046" s="675" t="s">
        <v>3293</v>
      </c>
      <c r="K1046" s="675" t="s">
        <v>3294</v>
      </c>
      <c r="L1046" s="675" t="s">
        <v>626</v>
      </c>
      <c r="M1046" s="675">
        <v>41920</v>
      </c>
      <c r="N1046" s="678" t="s">
        <v>46</v>
      </c>
      <c r="O1046" s="678" t="s">
        <v>49</v>
      </c>
      <c r="P1046" s="678" t="s">
        <v>2031</v>
      </c>
      <c r="Q1046" s="751" t="s">
        <v>2040</v>
      </c>
      <c r="R1046" s="660">
        <v>129</v>
      </c>
      <c r="S1046" s="802">
        <v>891925.46</v>
      </c>
      <c r="T1046" s="802">
        <v>891925.46</v>
      </c>
      <c r="U1046" s="802">
        <v>2428010</v>
      </c>
      <c r="V1046" s="802">
        <v>2428010</v>
      </c>
      <c r="W1046" s="802">
        <v>2428010</v>
      </c>
      <c r="X1046" s="802">
        <v>2428010</v>
      </c>
      <c r="AA1046" s="802">
        <v>2428010</v>
      </c>
    </row>
    <row r="1047" spans="1:27" ht="92.4">
      <c r="A1047" s="678" t="s">
        <v>2018</v>
      </c>
      <c r="B1047" s="674" t="s">
        <v>2019</v>
      </c>
      <c r="C1047" s="661" t="s">
        <v>54</v>
      </c>
      <c r="D1047" s="674" t="s">
        <v>197</v>
      </c>
      <c r="E1047" s="662" t="s">
        <v>3295</v>
      </c>
      <c r="F1047" s="675" t="s">
        <v>2034</v>
      </c>
      <c r="G1047" s="675" t="s">
        <v>1809</v>
      </c>
      <c r="H1047" s="675" t="s">
        <v>868</v>
      </c>
      <c r="I1047" s="675" t="s">
        <v>2035</v>
      </c>
      <c r="J1047" s="663">
        <v>39442</v>
      </c>
      <c r="K1047" s="675" t="s">
        <v>3296</v>
      </c>
      <c r="L1047" s="675" t="s">
        <v>3297</v>
      </c>
      <c r="M1047" s="675" t="s">
        <v>3298</v>
      </c>
      <c r="N1047" s="678" t="s">
        <v>46</v>
      </c>
      <c r="O1047" s="678" t="s">
        <v>49</v>
      </c>
      <c r="P1047" s="678" t="s">
        <v>2037</v>
      </c>
      <c r="Q1047" s="751" t="s">
        <v>3009</v>
      </c>
      <c r="R1047" s="660">
        <v>122</v>
      </c>
      <c r="S1047" s="802">
        <v>187192.22</v>
      </c>
      <c r="T1047" s="802">
        <v>162838</v>
      </c>
      <c r="U1047" s="802">
        <v>354311.62</v>
      </c>
      <c r="V1047" s="802">
        <f>426500+50000</f>
        <v>476500</v>
      </c>
      <c r="W1047" s="802">
        <f>426500+50000</f>
        <v>476500</v>
      </c>
      <c r="X1047" s="802">
        <f>426500+50000</f>
        <v>476500</v>
      </c>
      <c r="AA1047" s="802">
        <v>354311.62</v>
      </c>
    </row>
    <row r="1048" spans="1:27" ht="145.19999999999999">
      <c r="A1048" s="678" t="s">
        <v>2018</v>
      </c>
      <c r="B1048" s="674" t="s">
        <v>2019</v>
      </c>
      <c r="C1048" s="661" t="s">
        <v>54</v>
      </c>
      <c r="D1048" s="674" t="s">
        <v>197</v>
      </c>
      <c r="E1048" s="662" t="s">
        <v>3284</v>
      </c>
      <c r="F1048" s="675" t="s">
        <v>2039</v>
      </c>
      <c r="G1048" s="675" t="s">
        <v>2022</v>
      </c>
      <c r="H1048" s="675" t="s">
        <v>3299</v>
      </c>
      <c r="I1048" s="675" t="s">
        <v>2024</v>
      </c>
      <c r="J1048" s="675" t="s">
        <v>3300</v>
      </c>
      <c r="K1048" s="675" t="s">
        <v>3290</v>
      </c>
      <c r="L1048" s="663" t="s">
        <v>626</v>
      </c>
      <c r="M1048" s="675">
        <v>41920</v>
      </c>
      <c r="N1048" s="678" t="s">
        <v>46</v>
      </c>
      <c r="O1048" s="678" t="s">
        <v>49</v>
      </c>
      <c r="P1048" s="678" t="s">
        <v>2037</v>
      </c>
      <c r="Q1048" s="751" t="s">
        <v>2040</v>
      </c>
      <c r="R1048" s="660">
        <v>129</v>
      </c>
      <c r="S1048" s="802">
        <v>26848.23</v>
      </c>
      <c r="T1048" s="802">
        <v>16455.86</v>
      </c>
      <c r="U1048" s="802">
        <v>65357</v>
      </c>
      <c r="V1048" s="802">
        <v>70030</v>
      </c>
      <c r="W1048" s="802">
        <v>70030</v>
      </c>
      <c r="X1048" s="802">
        <v>70030</v>
      </c>
      <c r="AA1048" s="802">
        <v>65357</v>
      </c>
    </row>
    <row r="1049" spans="1:27" ht="105.6">
      <c r="A1049" s="678" t="s">
        <v>2018</v>
      </c>
      <c r="B1049" s="674" t="s">
        <v>2019</v>
      </c>
      <c r="C1049" s="661" t="s">
        <v>54</v>
      </c>
      <c r="D1049" s="674" t="s">
        <v>197</v>
      </c>
      <c r="E1049" s="662" t="s">
        <v>3301</v>
      </c>
      <c r="F1049" s="675" t="s">
        <v>2042</v>
      </c>
      <c r="G1049" s="675" t="s">
        <v>2043</v>
      </c>
      <c r="H1049" s="675" t="s">
        <v>3302</v>
      </c>
      <c r="I1049" s="675" t="s">
        <v>2045</v>
      </c>
      <c r="J1049" s="663" t="s">
        <v>2046</v>
      </c>
      <c r="K1049" s="675" t="s">
        <v>2047</v>
      </c>
      <c r="L1049" s="675" t="s">
        <v>3303</v>
      </c>
      <c r="M1049" s="663">
        <v>42110</v>
      </c>
      <c r="N1049" s="678" t="s">
        <v>46</v>
      </c>
      <c r="O1049" s="678" t="s">
        <v>49</v>
      </c>
      <c r="P1049" s="678" t="s">
        <v>2037</v>
      </c>
      <c r="Q1049" s="751" t="s">
        <v>3010</v>
      </c>
      <c r="R1049" s="660">
        <v>244</v>
      </c>
      <c r="S1049" s="802">
        <v>1702316.33</v>
      </c>
      <c r="T1049" s="802">
        <v>1675838.39</v>
      </c>
      <c r="U1049" s="802">
        <v>3479743.21</v>
      </c>
      <c r="V1049" s="802">
        <f>2563835+694150</f>
        <v>3257985</v>
      </c>
      <c r="W1049" s="802">
        <f>2563835+694150</f>
        <v>3257985</v>
      </c>
      <c r="X1049" s="802">
        <f>2563835+694150</f>
        <v>3257985</v>
      </c>
      <c r="AA1049" s="802">
        <v>3479743.21</v>
      </c>
    </row>
    <row r="1050" spans="1:27" ht="105.6">
      <c r="A1050" s="678" t="s">
        <v>2018</v>
      </c>
      <c r="B1050" s="674" t="s">
        <v>2019</v>
      </c>
      <c r="C1050" s="661" t="s">
        <v>54</v>
      </c>
      <c r="D1050" s="674" t="s">
        <v>197</v>
      </c>
      <c r="E1050" s="662" t="s">
        <v>3301</v>
      </c>
      <c r="F1050" s="675" t="s">
        <v>2053</v>
      </c>
      <c r="G1050" s="675" t="s">
        <v>2043</v>
      </c>
      <c r="H1050" s="675" t="s">
        <v>3302</v>
      </c>
      <c r="I1050" s="675" t="s">
        <v>2045</v>
      </c>
      <c r="J1050" s="663" t="s">
        <v>2046</v>
      </c>
      <c r="K1050" s="675" t="s">
        <v>2047</v>
      </c>
      <c r="L1050" s="675" t="s">
        <v>3304</v>
      </c>
      <c r="M1050" s="663">
        <v>42110</v>
      </c>
      <c r="N1050" s="678" t="s">
        <v>46</v>
      </c>
      <c r="O1050" s="678" t="s">
        <v>49</v>
      </c>
      <c r="P1050" s="678" t="s">
        <v>2037</v>
      </c>
      <c r="Q1050" s="751" t="s">
        <v>3011</v>
      </c>
      <c r="R1050" s="660">
        <v>852</v>
      </c>
      <c r="S1050" s="802">
        <v>1000</v>
      </c>
      <c r="T1050" s="802">
        <v>1000</v>
      </c>
      <c r="U1050" s="802">
        <v>1875</v>
      </c>
      <c r="V1050" s="802">
        <f>1875+1900</f>
        <v>3775</v>
      </c>
      <c r="W1050" s="802">
        <f>1875+1900</f>
        <v>3775</v>
      </c>
      <c r="X1050" s="802">
        <f>1875+1900</f>
        <v>3775</v>
      </c>
      <c r="AA1050" s="802">
        <v>1875</v>
      </c>
    </row>
    <row r="1051" spans="1:27" ht="105.6">
      <c r="A1051" s="678" t="s">
        <v>2018</v>
      </c>
      <c r="B1051" s="674" t="s">
        <v>2019</v>
      </c>
      <c r="C1051" s="661" t="s">
        <v>54</v>
      </c>
      <c r="D1051" s="674" t="s">
        <v>197</v>
      </c>
      <c r="E1051" s="662" t="s">
        <v>3301</v>
      </c>
      <c r="F1051" s="675" t="s">
        <v>2053</v>
      </c>
      <c r="G1051" s="675" t="s">
        <v>2043</v>
      </c>
      <c r="H1051" s="675" t="s">
        <v>3302</v>
      </c>
      <c r="I1051" s="675" t="s">
        <v>2045</v>
      </c>
      <c r="J1051" s="663" t="s">
        <v>2046</v>
      </c>
      <c r="K1051" s="675" t="s">
        <v>2047</v>
      </c>
      <c r="L1051" s="675" t="s">
        <v>3305</v>
      </c>
      <c r="M1051" s="663">
        <v>42110</v>
      </c>
      <c r="N1051" s="678" t="s">
        <v>46</v>
      </c>
      <c r="O1051" s="678" t="s">
        <v>49</v>
      </c>
      <c r="P1051" s="678" t="s">
        <v>2037</v>
      </c>
      <c r="Q1051" s="751" t="s">
        <v>3012</v>
      </c>
      <c r="R1051" s="660">
        <v>851</v>
      </c>
      <c r="S1051" s="802">
        <v>2379</v>
      </c>
      <c r="T1051" s="802">
        <v>2379</v>
      </c>
      <c r="U1051" s="802">
        <v>40962</v>
      </c>
      <c r="V1051" s="802">
        <f>28970+42950</f>
        <v>71920</v>
      </c>
      <c r="W1051" s="802">
        <f>28970+42950</f>
        <v>71920</v>
      </c>
      <c r="X1051" s="802">
        <f>28970+42950</f>
        <v>71920</v>
      </c>
      <c r="AA1051" s="802">
        <v>40962</v>
      </c>
    </row>
    <row r="1052" spans="1:27" ht="105.6">
      <c r="A1052" s="678" t="s">
        <v>2018</v>
      </c>
      <c r="B1052" s="674" t="s">
        <v>2019</v>
      </c>
      <c r="C1052" s="661" t="s">
        <v>54</v>
      </c>
      <c r="D1052" s="674" t="s">
        <v>197</v>
      </c>
      <c r="E1052" s="662" t="s">
        <v>3306</v>
      </c>
      <c r="F1052" s="675" t="s">
        <v>2053</v>
      </c>
      <c r="G1052" s="675" t="s">
        <v>2043</v>
      </c>
      <c r="H1052" s="675" t="s">
        <v>3302</v>
      </c>
      <c r="I1052" s="675" t="s">
        <v>2045</v>
      </c>
      <c r="J1052" s="663" t="s">
        <v>2046</v>
      </c>
      <c r="K1052" s="675" t="s">
        <v>2047</v>
      </c>
      <c r="L1052" s="675" t="s">
        <v>3305</v>
      </c>
      <c r="M1052" s="663">
        <v>42110</v>
      </c>
      <c r="N1052" s="678" t="s">
        <v>46</v>
      </c>
      <c r="O1052" s="678" t="s">
        <v>49</v>
      </c>
      <c r="P1052" s="678" t="s">
        <v>2037</v>
      </c>
      <c r="Q1052" s="751" t="s">
        <v>2065</v>
      </c>
      <c r="R1052" s="660">
        <v>853</v>
      </c>
      <c r="S1052" s="802">
        <v>0</v>
      </c>
      <c r="T1052" s="802">
        <v>0</v>
      </c>
      <c r="U1052" s="802">
        <v>25000</v>
      </c>
      <c r="V1052" s="802">
        <f>25000+11000</f>
        <v>36000</v>
      </c>
      <c r="W1052" s="802">
        <f>25000+11000</f>
        <v>36000</v>
      </c>
      <c r="X1052" s="802">
        <f>25000+11000</f>
        <v>36000</v>
      </c>
      <c r="AA1052" s="802">
        <v>25000</v>
      </c>
    </row>
    <row r="1053" spans="1:27">
      <c r="A1053" s="678"/>
      <c r="B1053" s="674"/>
      <c r="C1053" s="661"/>
      <c r="D1053" s="660"/>
      <c r="E1053" s="678"/>
      <c r="F1053" s="663"/>
      <c r="G1053" s="662"/>
      <c r="H1053" s="663"/>
      <c r="I1053" s="663"/>
      <c r="J1053" s="663"/>
      <c r="K1053" s="663"/>
      <c r="L1053" s="663"/>
      <c r="M1053" s="663"/>
      <c r="N1053" s="678"/>
      <c r="O1053" s="678"/>
      <c r="P1053" s="678"/>
      <c r="Q1053" s="751"/>
      <c r="R1053" s="660"/>
      <c r="S1053" s="971">
        <f t="shared" ref="S1053:X1053" si="34">SUM(S1045:S1052)</f>
        <v>5793977.7599999998</v>
      </c>
      <c r="T1053" s="971">
        <f t="shared" si="34"/>
        <v>5732753.2299999995</v>
      </c>
      <c r="U1053" s="971">
        <f t="shared" si="34"/>
        <v>14435038.829999998</v>
      </c>
      <c r="V1053" s="971">
        <f t="shared" si="34"/>
        <v>14384000</v>
      </c>
      <c r="W1053" s="971">
        <f t="shared" si="34"/>
        <v>14384000</v>
      </c>
      <c r="X1053" s="971">
        <f t="shared" si="34"/>
        <v>14384000</v>
      </c>
      <c r="AA1053" s="971">
        <f t="shared" ref="AA1053" si="35">SUM(AA1045:AA1052)</f>
        <v>14435038.829999998</v>
      </c>
    </row>
    <row r="1054" spans="1:27" ht="21">
      <c r="A1054" s="972" t="s">
        <v>2079</v>
      </c>
      <c r="B1054" s="706"/>
      <c r="C1054" s="973"/>
      <c r="D1054" s="974"/>
      <c r="E1054" s="975"/>
      <c r="F1054" s="976"/>
      <c r="G1054" s="977"/>
      <c r="H1054" s="975"/>
      <c r="I1054" s="976"/>
      <c r="J1054" s="977"/>
      <c r="K1054" s="832"/>
      <c r="L1054" s="976"/>
      <c r="M1054" s="977"/>
      <c r="N1054" s="978"/>
      <c r="O1054" s="978"/>
      <c r="P1054" s="978"/>
      <c r="Q1054" s="979"/>
      <c r="R1054" s="978"/>
      <c r="S1054" s="1015">
        <f t="shared" ref="S1054:X1054" si="36">S57+S164+S207+S228+S249+S369+S487+S613+S654+S712+S761+S809+S933+S989+S1043+S1053</f>
        <v>8760991243.3800011</v>
      </c>
      <c r="T1054" s="1015">
        <f t="shared" si="36"/>
        <v>8479549614.0199995</v>
      </c>
      <c r="U1054" s="1015">
        <f t="shared" si="36"/>
        <v>10064977033.52</v>
      </c>
      <c r="V1054" s="1015">
        <f t="shared" si="36"/>
        <v>8029027241</v>
      </c>
      <c r="W1054" s="1015">
        <f t="shared" si="36"/>
        <v>8021019861</v>
      </c>
      <c r="X1054" s="1015">
        <f t="shared" si="36"/>
        <v>8125650741</v>
      </c>
      <c r="AA1054" s="1015">
        <f>AA57+AA164+AA207+AA228+AA249+AA369+AA487+AA613+AA654+AA712+AA761+AA809+AA933+AA989+AA1043+AA1053</f>
        <v>10056676685.420002</v>
      </c>
    </row>
    <row r="1056" spans="1:27" ht="15.6">
      <c r="A1056" s="482" t="s">
        <v>3420</v>
      </c>
      <c r="B1056" s="483"/>
      <c r="C1056" s="483"/>
      <c r="D1056" s="483"/>
      <c r="E1056" s="483"/>
      <c r="F1056" s="483"/>
      <c r="G1056" s="483"/>
      <c r="H1056" s="483"/>
      <c r="I1056" s="483"/>
      <c r="J1056" s="483"/>
      <c r="K1056" s="484"/>
      <c r="L1056" s="485"/>
      <c r="M1056" s="485"/>
      <c r="N1056" s="486"/>
      <c r="O1056" s="486"/>
      <c r="P1056" s="180"/>
      <c r="Q1056" s="180"/>
      <c r="R1056" s="180"/>
    </row>
    <row r="1057" spans="1:18" ht="15.6">
      <c r="A1057" s="482" t="s">
        <v>3421</v>
      </c>
      <c r="B1057" s="483"/>
      <c r="C1057" s="483"/>
      <c r="D1057" s="483"/>
      <c r="E1057" s="483"/>
      <c r="F1057" s="483"/>
      <c r="G1057" s="483"/>
      <c r="H1057" s="483"/>
      <c r="I1057" s="483"/>
      <c r="J1057" s="483"/>
      <c r="K1057" s="484"/>
      <c r="L1057" s="485"/>
      <c r="M1057" s="485"/>
      <c r="N1057" s="486"/>
      <c r="O1057" s="486"/>
      <c r="P1057" s="180"/>
      <c r="Q1057" s="180"/>
      <c r="R1057" s="180"/>
    </row>
    <row r="1058" spans="1:18" ht="15.6">
      <c r="A1058" s="482" t="s">
        <v>3422</v>
      </c>
      <c r="B1058" s="483"/>
      <c r="C1058" s="483"/>
      <c r="D1058" s="483"/>
      <c r="E1058" s="483"/>
      <c r="F1058" s="483"/>
      <c r="G1058" s="483"/>
      <c r="H1058" s="483"/>
      <c r="I1058" s="483"/>
      <c r="J1058" s="1170"/>
      <c r="K1058" s="1170"/>
      <c r="L1058" s="180"/>
      <c r="M1058" s="490" t="s">
        <v>3419</v>
      </c>
      <c r="N1058" s="487"/>
      <c r="O1058" s="486"/>
      <c r="P1058" s="180"/>
      <c r="Q1058" s="180"/>
      <c r="R1058" s="180"/>
    </row>
    <row r="1059" spans="1:18" ht="15.6">
      <c r="A1059" s="482"/>
      <c r="B1059" s="483"/>
      <c r="C1059" s="483"/>
      <c r="D1059" s="483"/>
      <c r="E1059" s="483"/>
      <c r="F1059" s="483"/>
      <c r="G1059" s="483"/>
      <c r="H1059" s="180"/>
      <c r="I1059" s="180"/>
      <c r="J1059" s="1171" t="s">
        <v>2068</v>
      </c>
      <c r="K1059" s="1171"/>
      <c r="L1059" s="1174" t="s">
        <v>2069</v>
      </c>
      <c r="M1059" s="1174"/>
      <c r="N1059" s="1174"/>
      <c r="O1059" s="1174"/>
      <c r="P1059" s="1174"/>
      <c r="Q1059" s="180"/>
      <c r="R1059" s="180"/>
    </row>
    <row r="1060" spans="1:18" ht="15.6">
      <c r="A1060" s="483"/>
      <c r="B1060" s="483"/>
      <c r="C1060" s="483"/>
      <c r="D1060" s="483"/>
      <c r="E1060" s="483"/>
      <c r="F1060" s="483"/>
      <c r="G1060" s="483"/>
      <c r="H1060" s="483"/>
      <c r="I1060" s="483"/>
      <c r="J1060" s="482"/>
      <c r="K1060" s="482"/>
      <c r="L1060" s="182"/>
      <c r="M1060" s="182"/>
      <c r="N1060" s="185"/>
      <c r="O1060" s="180"/>
      <c r="P1060" s="180"/>
      <c r="Q1060" s="180"/>
      <c r="R1060" s="180"/>
    </row>
    <row r="1061" spans="1:18" ht="15.6">
      <c r="A1061" s="483"/>
      <c r="B1061" s="483"/>
      <c r="C1061" s="483"/>
      <c r="D1061" s="483"/>
      <c r="E1061" s="483"/>
      <c r="F1061" s="483"/>
      <c r="G1061" s="483"/>
      <c r="H1061" s="483"/>
      <c r="I1061" s="483"/>
      <c r="J1061" s="482"/>
      <c r="K1061" s="482"/>
      <c r="L1061" s="182"/>
      <c r="M1061" s="182"/>
      <c r="N1061" s="185"/>
      <c r="O1061" s="180"/>
      <c r="P1061" s="180"/>
      <c r="Q1061" s="180"/>
      <c r="R1061" s="180"/>
    </row>
    <row r="1062" spans="1:18" ht="15.6">
      <c r="A1062" s="482" t="s">
        <v>2070</v>
      </c>
      <c r="B1062" s="483"/>
      <c r="C1062" s="483"/>
      <c r="D1062" s="483"/>
      <c r="E1062" s="483"/>
      <c r="F1062" s="483"/>
      <c r="G1062" s="483"/>
      <c r="H1062" s="483"/>
      <c r="I1062" s="483"/>
      <c r="J1062" s="483"/>
      <c r="K1062" s="484"/>
      <c r="L1062" s="485"/>
      <c r="M1062" s="485"/>
      <c r="N1062" s="486"/>
      <c r="O1062" s="486"/>
      <c r="P1062" s="180"/>
      <c r="Q1062" s="180"/>
      <c r="R1062" s="180"/>
    </row>
    <row r="1063" spans="1:18" ht="15.6">
      <c r="A1063" s="482" t="s">
        <v>2071</v>
      </c>
      <c r="B1063" s="483"/>
      <c r="C1063" s="483"/>
      <c r="D1063" s="483"/>
      <c r="E1063" s="483"/>
      <c r="F1063" s="483"/>
      <c r="G1063" s="483"/>
      <c r="H1063" s="483"/>
      <c r="I1063" s="483"/>
      <c r="J1063" s="1170"/>
      <c r="K1063" s="1170"/>
      <c r="L1063" s="180"/>
      <c r="M1063" s="490" t="s">
        <v>2175</v>
      </c>
      <c r="N1063" s="487"/>
      <c r="O1063" s="486"/>
      <c r="P1063" s="180"/>
      <c r="Q1063" s="180"/>
      <c r="R1063" s="180"/>
    </row>
    <row r="1064" spans="1:18" ht="15.6">
      <c r="A1064" s="482"/>
      <c r="B1064" s="483"/>
      <c r="C1064" s="483"/>
      <c r="D1064" s="483"/>
      <c r="E1064" s="483"/>
      <c r="F1064" s="483"/>
      <c r="G1064" s="483"/>
      <c r="H1064" s="180"/>
      <c r="I1064" s="180"/>
      <c r="J1064" s="1171" t="s">
        <v>2068</v>
      </c>
      <c r="K1064" s="1171"/>
      <c r="L1064" s="1174" t="s">
        <v>2069</v>
      </c>
      <c r="M1064" s="1174"/>
      <c r="N1064" s="1174"/>
      <c r="O1064" s="1174"/>
      <c r="P1064" s="1174"/>
      <c r="Q1064" s="180"/>
      <c r="R1064" s="180"/>
    </row>
    <row r="1065" spans="1:18" ht="15">
      <c r="A1065" s="483"/>
      <c r="B1065" s="483"/>
      <c r="C1065" s="483"/>
      <c r="D1065" s="483"/>
      <c r="E1065" s="483"/>
      <c r="F1065" s="483"/>
      <c r="G1065" s="483"/>
      <c r="H1065" s="180"/>
      <c r="I1065" s="180"/>
      <c r="J1065" s="180"/>
      <c r="K1065" s="180"/>
      <c r="L1065" s="180"/>
      <c r="M1065" s="486"/>
      <c r="N1065" s="486"/>
      <c r="O1065" s="486"/>
      <c r="P1065" s="180"/>
      <c r="Q1065" s="180"/>
      <c r="R1065" s="180"/>
    </row>
    <row r="1066" spans="1:18" ht="15.6">
      <c r="A1066" s="483"/>
      <c r="B1066" s="483"/>
      <c r="C1066" s="483"/>
      <c r="D1066" s="483"/>
      <c r="E1066" s="483"/>
      <c r="F1066" s="482"/>
      <c r="G1066" s="483"/>
      <c r="H1066" s="483"/>
      <c r="I1066" s="483"/>
      <c r="J1066" s="483"/>
      <c r="K1066" s="484"/>
      <c r="L1066" s="485"/>
      <c r="M1066" s="486"/>
      <c r="N1066" s="486"/>
      <c r="O1066" s="486"/>
      <c r="P1066" s="180"/>
      <c r="Q1066" s="180"/>
      <c r="R1066" s="180"/>
    </row>
    <row r="1067" spans="1:18" ht="15.6">
      <c r="A1067" s="482" t="s">
        <v>2072</v>
      </c>
      <c r="B1067" s="482"/>
      <c r="C1067" s="482"/>
      <c r="D1067" s="482"/>
      <c r="E1067" s="482"/>
      <c r="F1067" s="482"/>
      <c r="G1067" s="483"/>
      <c r="H1067" s="484"/>
      <c r="I1067" s="486"/>
      <c r="J1067" s="486"/>
      <c r="K1067" s="486"/>
      <c r="L1067" s="486"/>
      <c r="M1067" s="486"/>
      <c r="N1067" s="486"/>
      <c r="O1067" s="486"/>
      <c r="P1067" s="180"/>
      <c r="Q1067" s="180"/>
      <c r="R1067" s="180"/>
    </row>
    <row r="1068" spans="1:18" ht="15.6">
      <c r="A1068" s="482" t="s">
        <v>2073</v>
      </c>
      <c r="B1068" s="482"/>
      <c r="C1068" s="482"/>
      <c r="D1068" s="482"/>
      <c r="E1068" s="482"/>
      <c r="F1068" s="482"/>
      <c r="G1068" s="483"/>
      <c r="H1068" s="484"/>
      <c r="I1068" s="486"/>
      <c r="J1068" s="486"/>
      <c r="K1068" s="486"/>
      <c r="L1068" s="486"/>
      <c r="M1068" s="486"/>
      <c r="N1068" s="486"/>
      <c r="O1068" s="486"/>
      <c r="P1068" s="180"/>
      <c r="Q1068" s="180"/>
      <c r="R1068" s="180"/>
    </row>
    <row r="1069" spans="1:18" ht="15.6">
      <c r="A1069" s="482" t="s">
        <v>2071</v>
      </c>
      <c r="B1069" s="482"/>
      <c r="C1069" s="482"/>
      <c r="D1069" s="482"/>
      <c r="E1069" s="482"/>
      <c r="F1069" s="482"/>
      <c r="G1069" s="483"/>
      <c r="H1069" s="484"/>
      <c r="I1069" s="486"/>
      <c r="J1069" s="1170"/>
      <c r="K1069" s="1170"/>
      <c r="L1069" s="180"/>
      <c r="M1069" s="490" t="s">
        <v>2174</v>
      </c>
      <c r="N1069" s="487"/>
      <c r="O1069" s="486"/>
      <c r="P1069" s="180"/>
      <c r="Q1069" s="180"/>
      <c r="R1069" s="180"/>
    </row>
    <row r="1070" spans="1:18" ht="15.6">
      <c r="A1070" s="482"/>
      <c r="B1070" s="482"/>
      <c r="C1070" s="482"/>
      <c r="D1070" s="482"/>
      <c r="E1070" s="482"/>
      <c r="F1070" s="482"/>
      <c r="G1070" s="483"/>
      <c r="H1070" s="484"/>
      <c r="I1070" s="486"/>
      <c r="J1070" s="1171" t="s">
        <v>2068</v>
      </c>
      <c r="K1070" s="1171"/>
      <c r="L1070" s="1174" t="s">
        <v>2069</v>
      </c>
      <c r="M1070" s="1174"/>
      <c r="N1070" s="1174"/>
      <c r="O1070" s="1174"/>
      <c r="P1070" s="1174"/>
      <c r="Q1070" s="180"/>
      <c r="R1070" s="180"/>
    </row>
    <row r="1071" spans="1:18" ht="15.6">
      <c r="A1071" s="482"/>
      <c r="B1071" s="482"/>
      <c r="C1071" s="482"/>
      <c r="D1071" s="482"/>
      <c r="E1071" s="482"/>
      <c r="F1071" s="482"/>
      <c r="G1071" s="483"/>
      <c r="H1071" s="484"/>
      <c r="I1071" s="486"/>
      <c r="J1071" s="180"/>
      <c r="K1071" s="180"/>
      <c r="L1071" s="180"/>
      <c r="M1071" s="486"/>
      <c r="N1071" s="486"/>
      <c r="O1071" s="486"/>
      <c r="P1071" s="180"/>
      <c r="Q1071" s="180"/>
      <c r="R1071" s="180"/>
    </row>
    <row r="1072" spans="1:18" ht="15.6">
      <c r="A1072" s="482"/>
      <c r="B1072" s="482"/>
      <c r="C1072" s="482"/>
      <c r="D1072" s="482"/>
      <c r="E1072" s="482"/>
      <c r="F1072" s="482"/>
      <c r="G1072" s="483"/>
      <c r="H1072" s="484"/>
      <c r="I1072" s="485"/>
      <c r="J1072" s="486"/>
      <c r="K1072" s="486"/>
      <c r="L1072" s="486"/>
      <c r="M1072" s="486"/>
      <c r="N1072" s="486"/>
      <c r="O1072" s="486"/>
      <c r="P1072" s="180"/>
      <c r="Q1072" s="180"/>
      <c r="R1072" s="180"/>
    </row>
    <row r="1073" spans="1:34" ht="15.6">
      <c r="A1073" s="482"/>
      <c r="B1073" s="482"/>
      <c r="C1073" s="482"/>
      <c r="D1073" s="482"/>
      <c r="E1073" s="482"/>
      <c r="F1073" s="486"/>
      <c r="G1073" s="486"/>
      <c r="H1073" s="484"/>
      <c r="I1073" s="485"/>
      <c r="J1073" s="486"/>
      <c r="K1073" s="486"/>
      <c r="L1073" s="486"/>
      <c r="M1073" s="486"/>
      <c r="N1073" s="486"/>
      <c r="O1073" s="486"/>
      <c r="P1073" s="180"/>
      <c r="Q1073" s="180"/>
      <c r="R1073" s="180"/>
    </row>
    <row r="1074" spans="1:34" ht="15.6">
      <c r="A1074" s="482" t="s">
        <v>2074</v>
      </c>
      <c r="B1074" s="482"/>
      <c r="C1074" s="484"/>
      <c r="D1074" s="485"/>
      <c r="E1074" s="485"/>
      <c r="F1074" s="486"/>
      <c r="G1074" s="486"/>
      <c r="H1074" s="484"/>
      <c r="I1074" s="485"/>
      <c r="J1074" s="1170"/>
      <c r="K1074" s="1170"/>
      <c r="L1074" s="180"/>
      <c r="M1074" s="490" t="s">
        <v>2173</v>
      </c>
      <c r="N1074" s="487"/>
      <c r="O1074" s="486"/>
      <c r="P1074" s="180"/>
      <c r="Q1074" s="180"/>
      <c r="R1074" s="180"/>
    </row>
    <row r="1075" spans="1:34" ht="15.6">
      <c r="A1075" s="485"/>
      <c r="B1075" s="488" t="s">
        <v>2075</v>
      </c>
      <c r="C1075" s="486"/>
      <c r="D1075" s="486"/>
      <c r="E1075" s="486"/>
      <c r="F1075" s="482"/>
      <c r="G1075" s="483"/>
      <c r="H1075" s="484"/>
      <c r="I1075" s="489"/>
      <c r="J1075" s="1171" t="s">
        <v>2068</v>
      </c>
      <c r="K1075" s="1171"/>
      <c r="L1075" s="180"/>
      <c r="M1075" s="147" t="s">
        <v>2069</v>
      </c>
      <c r="N1075" s="147"/>
      <c r="O1075" s="486"/>
      <c r="P1075" s="180"/>
      <c r="Q1075" s="180"/>
      <c r="R1075" s="180"/>
    </row>
    <row r="1076" spans="1:34">
      <c r="A1076" s="179"/>
      <c r="B1076" s="180"/>
      <c r="C1076" s="181"/>
      <c r="D1076" s="182"/>
      <c r="E1076" s="183"/>
      <c r="F1076" s="182"/>
      <c r="G1076" s="182"/>
      <c r="H1076" s="180"/>
      <c r="I1076" s="182"/>
      <c r="J1076" s="182"/>
      <c r="K1076" s="185"/>
      <c r="L1076" s="182"/>
      <c r="M1076" s="182"/>
      <c r="N1076" s="185"/>
      <c r="O1076" s="180"/>
      <c r="P1076" s="484"/>
      <c r="Q1076" s="485"/>
      <c r="R1076" s="486"/>
    </row>
    <row r="1077" spans="1:34" ht="15.6">
      <c r="A1077" s="482" t="s">
        <v>2171</v>
      </c>
      <c r="B1077" s="482"/>
      <c r="C1077" s="484"/>
      <c r="D1077" s="485"/>
      <c r="E1077" s="485"/>
      <c r="F1077" s="486"/>
      <c r="G1077" s="486"/>
      <c r="H1077" s="484"/>
      <c r="I1077" s="485"/>
      <c r="J1077" s="1170"/>
      <c r="K1077" s="1170"/>
      <c r="L1077" s="180"/>
      <c r="M1077" s="490" t="s">
        <v>2172</v>
      </c>
      <c r="N1077" s="487"/>
      <c r="O1077" s="486"/>
      <c r="P1077" s="180"/>
      <c r="Q1077" s="180"/>
      <c r="R1077" s="180"/>
    </row>
    <row r="1078" spans="1:34" ht="15.6">
      <c r="A1078" s="485"/>
      <c r="B1078" s="488" t="s">
        <v>2170</v>
      </c>
      <c r="C1078" s="486"/>
      <c r="D1078" s="486"/>
      <c r="E1078" s="486"/>
      <c r="F1078" s="482"/>
      <c r="G1078" s="483"/>
      <c r="H1078" s="484"/>
      <c r="I1078" s="489"/>
      <c r="J1078" s="1171" t="s">
        <v>2068</v>
      </c>
      <c r="K1078" s="1171"/>
      <c r="L1078" s="180"/>
      <c r="M1078" s="147" t="s">
        <v>2069</v>
      </c>
      <c r="N1078" s="147"/>
      <c r="O1078" s="486"/>
      <c r="P1078" s="180"/>
      <c r="Q1078" s="180"/>
      <c r="R1078" s="180"/>
    </row>
    <row r="1081" spans="1:34">
      <c r="S1081" s="177">
        <v>8760991243.3800011</v>
      </c>
      <c r="T1081" s="177">
        <v>8479549614.0199995</v>
      </c>
      <c r="U1081" s="177">
        <v>9960330847.8600006</v>
      </c>
      <c r="V1081" s="177">
        <v>8029027240</v>
      </c>
      <c r="W1081" s="177">
        <v>8006432730</v>
      </c>
      <c r="X1081" s="177">
        <v>8125650740</v>
      </c>
      <c r="AA1081" s="177">
        <v>9960330847.8600006</v>
      </c>
    </row>
    <row r="1082" spans="1:34">
      <c r="S1082" s="517">
        <f>S1054-S1081</f>
        <v>0</v>
      </c>
      <c r="T1082" s="517">
        <f>T1054-T1081</f>
        <v>0</v>
      </c>
      <c r="U1082" s="517">
        <f>U1054-U1081</f>
        <v>104646185.65999985</v>
      </c>
      <c r="V1082" s="517">
        <f>V1054-U1081</f>
        <v>-1931303606.8600006</v>
      </c>
      <c r="W1082" s="517">
        <f>W1054-V1081</f>
        <v>-8007379</v>
      </c>
      <c r="X1082" s="517">
        <f>X1054-W1081</f>
        <v>119218011</v>
      </c>
      <c r="AA1082" s="517">
        <f>AA1054-AA1081</f>
        <v>96345837.560001373</v>
      </c>
    </row>
    <row r="1083" spans="1:34">
      <c r="AG1083" s="177" t="str">
        <f>CONCATENATE(A1083,N1083,O1083,P1083,R1083)</f>
        <v/>
      </c>
      <c r="AH1083" s="517"/>
    </row>
  </sheetData>
  <mergeCells count="515">
    <mergeCell ref="A2:X2"/>
    <mergeCell ref="AA758:AA759"/>
    <mergeCell ref="AA232:AA234"/>
    <mergeCell ref="AA235:AA237"/>
    <mergeCell ref="AA676:AA677"/>
    <mergeCell ref="AA682:AA683"/>
    <mergeCell ref="AA684:AA685"/>
    <mergeCell ref="AA695:AA697"/>
    <mergeCell ref="AA698:AA700"/>
    <mergeCell ref="AA704:AA706"/>
    <mergeCell ref="AA756:AA757"/>
    <mergeCell ref="AA7:AA8"/>
    <mergeCell ref="AA15:AA16"/>
    <mergeCell ref="AA23:AA25"/>
    <mergeCell ref="AA26:AA28"/>
    <mergeCell ref="AA40:AA41"/>
    <mergeCell ref="AA42:AA43"/>
    <mergeCell ref="AA46:AA47"/>
    <mergeCell ref="AA48:AA49"/>
    <mergeCell ref="AA230:AA231"/>
    <mergeCell ref="W758:W759"/>
    <mergeCell ref="D752:D753"/>
    <mergeCell ref="R752:R753"/>
    <mergeCell ref="D754:D755"/>
    <mergeCell ref="R754:R755"/>
    <mergeCell ref="D756:D757"/>
    <mergeCell ref="X756:X757"/>
    <mergeCell ref="D758:D759"/>
    <mergeCell ref="X758:X759"/>
    <mergeCell ref="N758:N759"/>
    <mergeCell ref="O758:O759"/>
    <mergeCell ref="P758:P759"/>
    <mergeCell ref="Q758:Q759"/>
    <mergeCell ref="R758:R759"/>
    <mergeCell ref="S758:S759"/>
    <mergeCell ref="T758:T759"/>
    <mergeCell ref="U758:U759"/>
    <mergeCell ref="V758:V759"/>
    <mergeCell ref="Q756:Q757"/>
    <mergeCell ref="R756:R757"/>
    <mergeCell ref="S756:S757"/>
    <mergeCell ref="T756:T757"/>
    <mergeCell ref="U756:U757"/>
    <mergeCell ref="V756:V757"/>
    <mergeCell ref="H758:H759"/>
    <mergeCell ref="I758:I759"/>
    <mergeCell ref="J758:J759"/>
    <mergeCell ref="K758:K759"/>
    <mergeCell ref="L758:L759"/>
    <mergeCell ref="M758:M759"/>
    <mergeCell ref="A751:A752"/>
    <mergeCell ref="N235:N237"/>
    <mergeCell ref="C754:C755"/>
    <mergeCell ref="L754:L755"/>
    <mergeCell ref="M754:M755"/>
    <mergeCell ref="N754:N755"/>
    <mergeCell ref="A249:R249"/>
    <mergeCell ref="O235:O237"/>
    <mergeCell ref="P235:P237"/>
    <mergeCell ref="B666:B667"/>
    <mergeCell ref="C666:C667"/>
    <mergeCell ref="D666:D667"/>
    <mergeCell ref="E666:E667"/>
    <mergeCell ref="F666:F667"/>
    <mergeCell ref="G666:G667"/>
    <mergeCell ref="H666:H667"/>
    <mergeCell ref="I666:I667"/>
    <mergeCell ref="I674:I675"/>
    <mergeCell ref="X235:X237"/>
    <mergeCell ref="E236:E237"/>
    <mergeCell ref="F236:F237"/>
    <mergeCell ref="G236:G237"/>
    <mergeCell ref="H236:H237"/>
    <mergeCell ref="I236:I237"/>
    <mergeCell ref="J236:J237"/>
    <mergeCell ref="X230:X231"/>
    <mergeCell ref="A232:A234"/>
    <mergeCell ref="B232:B234"/>
    <mergeCell ref="C232:C234"/>
    <mergeCell ref="D232:D234"/>
    <mergeCell ref="N232:N234"/>
    <mergeCell ref="O232:O234"/>
    <mergeCell ref="P232:P234"/>
    <mergeCell ref="X232:X234"/>
    <mergeCell ref="E233:E234"/>
    <mergeCell ref="F233:F234"/>
    <mergeCell ref="G233:G234"/>
    <mergeCell ref="H233:H234"/>
    <mergeCell ref="I233:I234"/>
    <mergeCell ref="J233:J234"/>
    <mergeCell ref="I230:I231"/>
    <mergeCell ref="J230:J231"/>
    <mergeCell ref="N230:N231"/>
    <mergeCell ref="O230:O231"/>
    <mergeCell ref="P230:P231"/>
    <mergeCell ref="R232:R234"/>
    <mergeCell ref="S232:S234"/>
    <mergeCell ref="T232:T234"/>
    <mergeCell ref="U232:U234"/>
    <mergeCell ref="L1064:P1064"/>
    <mergeCell ref="J1069:K1069"/>
    <mergeCell ref="J666:J667"/>
    <mergeCell ref="N666:N667"/>
    <mergeCell ref="O666:O667"/>
    <mergeCell ref="P666:P667"/>
    <mergeCell ref="Q666:Q667"/>
    <mergeCell ref="R666:R667"/>
    <mergeCell ref="J674:J675"/>
    <mergeCell ref="P676:P677"/>
    <mergeCell ref="Q676:Q677"/>
    <mergeCell ref="O676:O677"/>
    <mergeCell ref="N676:N677"/>
    <mergeCell ref="R676:R677"/>
    <mergeCell ref="S676:S677"/>
    <mergeCell ref="T676:T677"/>
    <mergeCell ref="U676:U677"/>
    <mergeCell ref="J1070:K1070"/>
    <mergeCell ref="L1070:P1070"/>
    <mergeCell ref="J1058:K1058"/>
    <mergeCell ref="J1059:K1059"/>
    <mergeCell ref="L1059:P1059"/>
    <mergeCell ref="A989:R989"/>
    <mergeCell ref="C752:C753"/>
    <mergeCell ref="H752:H753"/>
    <mergeCell ref="I752:I753"/>
    <mergeCell ref="J752:J753"/>
    <mergeCell ref="K752:K753"/>
    <mergeCell ref="L752:L753"/>
    <mergeCell ref="M752:M753"/>
    <mergeCell ref="N752:N753"/>
    <mergeCell ref="O752:O753"/>
    <mergeCell ref="P752:P753"/>
    <mergeCell ref="Q752:Q753"/>
    <mergeCell ref="P754:P755"/>
    <mergeCell ref="Q754:Q755"/>
    <mergeCell ref="C756:C757"/>
    <mergeCell ref="O756:O757"/>
    <mergeCell ref="P756:P757"/>
    <mergeCell ref="O754:O755"/>
    <mergeCell ref="C758:C759"/>
    <mergeCell ref="F42:F43"/>
    <mergeCell ref="G42:G43"/>
    <mergeCell ref="H42:H43"/>
    <mergeCell ref="I42:I43"/>
    <mergeCell ref="J1074:K1074"/>
    <mergeCell ref="J1075:K1075"/>
    <mergeCell ref="J1077:K1077"/>
    <mergeCell ref="J1078:K1078"/>
    <mergeCell ref="J1063:K1063"/>
    <mergeCell ref="J1064:K1064"/>
    <mergeCell ref="F230:F231"/>
    <mergeCell ref="G230:G231"/>
    <mergeCell ref="H230:H231"/>
    <mergeCell ref="H754:H755"/>
    <mergeCell ref="I754:I755"/>
    <mergeCell ref="J754:J755"/>
    <mergeCell ref="K754:K755"/>
    <mergeCell ref="H756:H757"/>
    <mergeCell ref="I756:I757"/>
    <mergeCell ref="J756:J757"/>
    <mergeCell ref="K756:K757"/>
    <mergeCell ref="J46:J47"/>
    <mergeCell ref="F224:F225"/>
    <mergeCell ref="G224:G225"/>
    <mergeCell ref="W23:W25"/>
    <mergeCell ref="X23:X25"/>
    <mergeCell ref="J42:J43"/>
    <mergeCell ref="N42:N43"/>
    <mergeCell ref="N40:N41"/>
    <mergeCell ref="O40:O41"/>
    <mergeCell ref="P40:P41"/>
    <mergeCell ref="Q40:Q41"/>
    <mergeCell ref="A40:A41"/>
    <mergeCell ref="B40:B41"/>
    <mergeCell ref="C40:C41"/>
    <mergeCell ref="D40:D41"/>
    <mergeCell ref="E40:E41"/>
    <mergeCell ref="F40:F41"/>
    <mergeCell ref="G40:G41"/>
    <mergeCell ref="H40:H41"/>
    <mergeCell ref="O42:O43"/>
    <mergeCell ref="P42:P43"/>
    <mergeCell ref="Q42:Q43"/>
    <mergeCell ref="A42:A43"/>
    <mergeCell ref="B42:B43"/>
    <mergeCell ref="C42:C43"/>
    <mergeCell ref="D42:D43"/>
    <mergeCell ref="E42:E43"/>
    <mergeCell ref="W15:W16"/>
    <mergeCell ref="X15:X16"/>
    <mergeCell ref="P15:P16"/>
    <mergeCell ref="Q15:Q16"/>
    <mergeCell ref="R15:R16"/>
    <mergeCell ref="S15:S16"/>
    <mergeCell ref="T15:T16"/>
    <mergeCell ref="U15:U16"/>
    <mergeCell ref="O15:O16"/>
    <mergeCell ref="X40:X41"/>
    <mergeCell ref="R40:R41"/>
    <mergeCell ref="S40:S41"/>
    <mergeCell ref="T40:T41"/>
    <mergeCell ref="U40:U41"/>
    <mergeCell ref="V40:V41"/>
    <mergeCell ref="W40:W41"/>
    <mergeCell ref="I40:I41"/>
    <mergeCell ref="J40:J41"/>
    <mergeCell ref="F3:U3"/>
    <mergeCell ref="A5:B6"/>
    <mergeCell ref="C5:D6"/>
    <mergeCell ref="E5:M5"/>
    <mergeCell ref="N5:R6"/>
    <mergeCell ref="S5:X6"/>
    <mergeCell ref="E6:G6"/>
    <mergeCell ref="H6:J6"/>
    <mergeCell ref="K6:M6"/>
    <mergeCell ref="P7:Q7"/>
    <mergeCell ref="R7:R8"/>
    <mergeCell ref="S7:T7"/>
    <mergeCell ref="U7:U8"/>
    <mergeCell ref="V7:V8"/>
    <mergeCell ref="W7:X7"/>
    <mergeCell ref="J7:J8"/>
    <mergeCell ref="K7:K8"/>
    <mergeCell ref="L7:L8"/>
    <mergeCell ref="M7:M8"/>
    <mergeCell ref="N7:N8"/>
    <mergeCell ref="O7:O8"/>
    <mergeCell ref="A7:A8"/>
    <mergeCell ref="B7:B8"/>
    <mergeCell ref="C7:C8"/>
    <mergeCell ref="D7:D8"/>
    <mergeCell ref="E7:E8"/>
    <mergeCell ref="F7:F8"/>
    <mergeCell ref="G7:G8"/>
    <mergeCell ref="H7:H8"/>
    <mergeCell ref="I7:I8"/>
    <mergeCell ref="U23:U25"/>
    <mergeCell ref="V23:V25"/>
    <mergeCell ref="B23:B25"/>
    <mergeCell ref="C23:C25"/>
    <mergeCell ref="D23:D25"/>
    <mergeCell ref="E23:E25"/>
    <mergeCell ref="F23:F25"/>
    <mergeCell ref="G23:G25"/>
    <mergeCell ref="G15:G16"/>
    <mergeCell ref="H15:H16"/>
    <mergeCell ref="I15:I16"/>
    <mergeCell ref="J15:J16"/>
    <mergeCell ref="N15:N16"/>
    <mergeCell ref="H23:H25"/>
    <mergeCell ref="I23:I25"/>
    <mergeCell ref="J23:J25"/>
    <mergeCell ref="N23:N25"/>
    <mergeCell ref="O23:O25"/>
    <mergeCell ref="P23:P25"/>
    <mergeCell ref="Q23:Q25"/>
    <mergeCell ref="R23:R25"/>
    <mergeCell ref="S23:S25"/>
    <mergeCell ref="T23:T25"/>
    <mergeCell ref="V15:V16"/>
    <mergeCell ref="E26:E28"/>
    <mergeCell ref="F26:F28"/>
    <mergeCell ref="G26:G28"/>
    <mergeCell ref="H26:H28"/>
    <mergeCell ref="I26:I28"/>
    <mergeCell ref="A15:A16"/>
    <mergeCell ref="B15:B16"/>
    <mergeCell ref="C15:C16"/>
    <mergeCell ref="D15:D16"/>
    <mergeCell ref="E15:E16"/>
    <mergeCell ref="F15:F16"/>
    <mergeCell ref="V26:V28"/>
    <mergeCell ref="W26:W28"/>
    <mergeCell ref="X26:X28"/>
    <mergeCell ref="A23:A25"/>
    <mergeCell ref="R42:R43"/>
    <mergeCell ref="S42:S43"/>
    <mergeCell ref="T42:T43"/>
    <mergeCell ref="U42:U43"/>
    <mergeCell ref="V42:V43"/>
    <mergeCell ref="W42:W43"/>
    <mergeCell ref="X42:X43"/>
    <mergeCell ref="J26:J28"/>
    <mergeCell ref="N26:N28"/>
    <mergeCell ref="O26:O28"/>
    <mergeCell ref="P26:P28"/>
    <mergeCell ref="Q26:Q28"/>
    <mergeCell ref="R26:R28"/>
    <mergeCell ref="S26:S28"/>
    <mergeCell ref="T26:T28"/>
    <mergeCell ref="U26:U28"/>
    <mergeCell ref="A26:A28"/>
    <mergeCell ref="B26:B28"/>
    <mergeCell ref="C26:C28"/>
    <mergeCell ref="D26:D28"/>
    <mergeCell ref="O46:O47"/>
    <mergeCell ref="P46:P47"/>
    <mergeCell ref="Q46:Q47"/>
    <mergeCell ref="R46:R47"/>
    <mergeCell ref="S46:S47"/>
    <mergeCell ref="T46:T47"/>
    <mergeCell ref="U46:U47"/>
    <mergeCell ref="V46:V47"/>
    <mergeCell ref="A46:A47"/>
    <mergeCell ref="B46:B47"/>
    <mergeCell ref="C46:C47"/>
    <mergeCell ref="D46:D47"/>
    <mergeCell ref="E46:E47"/>
    <mergeCell ref="F46:F47"/>
    <mergeCell ref="G46:G47"/>
    <mergeCell ref="H46:H47"/>
    <mergeCell ref="I46:I47"/>
    <mergeCell ref="W46:W47"/>
    <mergeCell ref="X46:X47"/>
    <mergeCell ref="U48:U49"/>
    <mergeCell ref="V48:V49"/>
    <mergeCell ref="W48:W49"/>
    <mergeCell ref="X48:X49"/>
    <mergeCell ref="A48:A49"/>
    <mergeCell ref="B48:B49"/>
    <mergeCell ref="C48:C49"/>
    <mergeCell ref="D48:D49"/>
    <mergeCell ref="E48:E49"/>
    <mergeCell ref="F48:F49"/>
    <mergeCell ref="G48:G49"/>
    <mergeCell ref="H48:H49"/>
    <mergeCell ref="I48:I49"/>
    <mergeCell ref="J48:J49"/>
    <mergeCell ref="N48:N49"/>
    <mergeCell ref="O48:O49"/>
    <mergeCell ref="P48:P49"/>
    <mergeCell ref="Q48:Q49"/>
    <mergeCell ref="R48:R49"/>
    <mergeCell ref="S48:S49"/>
    <mergeCell ref="T48:T49"/>
    <mergeCell ref="N46:N47"/>
    <mergeCell ref="L224:L225"/>
    <mergeCell ref="A230:A231"/>
    <mergeCell ref="B230:B231"/>
    <mergeCell ref="C230:C231"/>
    <mergeCell ref="D230:D231"/>
    <mergeCell ref="E230:E231"/>
    <mergeCell ref="A224:A225"/>
    <mergeCell ref="B224:B225"/>
    <mergeCell ref="A235:A237"/>
    <mergeCell ref="B235:B237"/>
    <mergeCell ref="C235:C237"/>
    <mergeCell ref="D235:D237"/>
    <mergeCell ref="C224:C225"/>
    <mergeCell ref="D224:D225"/>
    <mergeCell ref="E224:E225"/>
    <mergeCell ref="H224:H225"/>
    <mergeCell ref="I224:I225"/>
    <mergeCell ref="J224:J225"/>
    <mergeCell ref="K224:K225"/>
    <mergeCell ref="W756:W757"/>
    <mergeCell ref="L756:L757"/>
    <mergeCell ref="M756:M757"/>
    <mergeCell ref="N756:N757"/>
    <mergeCell ref="M224:M225"/>
    <mergeCell ref="A228:C228"/>
    <mergeCell ref="R230:R231"/>
    <mergeCell ref="S230:S231"/>
    <mergeCell ref="T230:T231"/>
    <mergeCell ref="U230:U231"/>
    <mergeCell ref="V230:V231"/>
    <mergeCell ref="W230:W231"/>
    <mergeCell ref="V232:V234"/>
    <mergeCell ref="W232:W234"/>
    <mergeCell ref="R235:R237"/>
    <mergeCell ref="S235:S237"/>
    <mergeCell ref="T235:T237"/>
    <mergeCell ref="U235:U237"/>
    <mergeCell ref="V235:V237"/>
    <mergeCell ref="W235:W237"/>
    <mergeCell ref="Q230:Q231"/>
    <mergeCell ref="Q232:Q234"/>
    <mergeCell ref="Q235:Q237"/>
    <mergeCell ref="A666:A667"/>
    <mergeCell ref="H674:H675"/>
    <mergeCell ref="G674:G675"/>
    <mergeCell ref="F674:F675"/>
    <mergeCell ref="E674:E675"/>
    <mergeCell ref="D674:D675"/>
    <mergeCell ref="C674:C675"/>
    <mergeCell ref="B674:B675"/>
    <mergeCell ref="A674:A675"/>
    <mergeCell ref="B676:B677"/>
    <mergeCell ref="C676:C677"/>
    <mergeCell ref="D676:D677"/>
    <mergeCell ref="E676:E677"/>
    <mergeCell ref="F676:F677"/>
    <mergeCell ref="G676:G677"/>
    <mergeCell ref="H676:H677"/>
    <mergeCell ref="I676:I677"/>
    <mergeCell ref="J676:J677"/>
    <mergeCell ref="B678:B679"/>
    <mergeCell ref="C678:C679"/>
    <mergeCell ref="D678:D679"/>
    <mergeCell ref="E678:E679"/>
    <mergeCell ref="F678:F679"/>
    <mergeCell ref="G678:G679"/>
    <mergeCell ref="H678:H679"/>
    <mergeCell ref="I678:I679"/>
    <mergeCell ref="J678:J679"/>
    <mergeCell ref="V676:V677"/>
    <mergeCell ref="W676:W677"/>
    <mergeCell ref="X676:X677"/>
    <mergeCell ref="A676:A677"/>
    <mergeCell ref="A678:A679"/>
    <mergeCell ref="A682:A683"/>
    <mergeCell ref="B682:B683"/>
    <mergeCell ref="C682:C683"/>
    <mergeCell ref="D682:D683"/>
    <mergeCell ref="E682:E683"/>
    <mergeCell ref="F682:F683"/>
    <mergeCell ref="G682:G683"/>
    <mergeCell ref="H682:H683"/>
    <mergeCell ref="I682:I683"/>
    <mergeCell ref="J682:J683"/>
    <mergeCell ref="N682:N683"/>
    <mergeCell ref="O682:O683"/>
    <mergeCell ref="P682:P683"/>
    <mergeCell ref="Q682:Q683"/>
    <mergeCell ref="R682:R683"/>
    <mergeCell ref="S682:S683"/>
    <mergeCell ref="T682:T683"/>
    <mergeCell ref="U682:U683"/>
    <mergeCell ref="V682:V683"/>
    <mergeCell ref="W682:W683"/>
    <mergeCell ref="X682:X683"/>
    <mergeCell ref="A684:A685"/>
    <mergeCell ref="B684:B685"/>
    <mergeCell ref="C684:C685"/>
    <mergeCell ref="D684:D685"/>
    <mergeCell ref="E684:E685"/>
    <mergeCell ref="F684:F685"/>
    <mergeCell ref="G684:G685"/>
    <mergeCell ref="H684:H685"/>
    <mergeCell ref="I684:I685"/>
    <mergeCell ref="J684:J685"/>
    <mergeCell ref="N684:N685"/>
    <mergeCell ref="O684:O685"/>
    <mergeCell ref="P684:P685"/>
    <mergeCell ref="Q684:Q685"/>
    <mergeCell ref="R684:R685"/>
    <mergeCell ref="S684:S685"/>
    <mergeCell ref="T684:T685"/>
    <mergeCell ref="U684:U685"/>
    <mergeCell ref="V684:V685"/>
    <mergeCell ref="W684:W685"/>
    <mergeCell ref="X684:X685"/>
    <mergeCell ref="P704:P706"/>
    <mergeCell ref="Q704:Q706"/>
    <mergeCell ref="R704:R706"/>
    <mergeCell ref="S704:S706"/>
    <mergeCell ref="T704:T706"/>
    <mergeCell ref="U704:U706"/>
    <mergeCell ref="A704:A706"/>
    <mergeCell ref="B704:B706"/>
    <mergeCell ref="C704:C706"/>
    <mergeCell ref="D704:D706"/>
    <mergeCell ref="E704:E706"/>
    <mergeCell ref="F704:F706"/>
    <mergeCell ref="G704:G706"/>
    <mergeCell ref="H704:H706"/>
    <mergeCell ref="I704:I706"/>
    <mergeCell ref="V704:V706"/>
    <mergeCell ref="W704:W706"/>
    <mergeCell ref="X704:X706"/>
    <mergeCell ref="A698:A700"/>
    <mergeCell ref="B698:B700"/>
    <mergeCell ref="C698:C700"/>
    <mergeCell ref="D698:D700"/>
    <mergeCell ref="E699:E700"/>
    <mergeCell ref="F699:F700"/>
    <mergeCell ref="G699:G700"/>
    <mergeCell ref="H699:H700"/>
    <mergeCell ref="I699:I700"/>
    <mergeCell ref="J699:J700"/>
    <mergeCell ref="N698:N700"/>
    <mergeCell ref="O698:O700"/>
    <mergeCell ref="P698:P700"/>
    <mergeCell ref="Q698:Q700"/>
    <mergeCell ref="R698:R700"/>
    <mergeCell ref="S698:S700"/>
    <mergeCell ref="T698:T700"/>
    <mergeCell ref="U698:U700"/>
    <mergeCell ref="J704:J706"/>
    <mergeCell ref="N704:N706"/>
    <mergeCell ref="O704:O706"/>
    <mergeCell ref="V698:V700"/>
    <mergeCell ref="W698:W700"/>
    <mergeCell ref="X698:X700"/>
    <mergeCell ref="N695:N697"/>
    <mergeCell ref="O695:O697"/>
    <mergeCell ref="P695:P697"/>
    <mergeCell ref="Q695:Q697"/>
    <mergeCell ref="R695:R697"/>
    <mergeCell ref="S695:S697"/>
    <mergeCell ref="T695:T697"/>
    <mergeCell ref="U695:U697"/>
    <mergeCell ref="V695:V697"/>
    <mergeCell ref="W695:W697"/>
    <mergeCell ref="X695:X697"/>
    <mergeCell ref="J696:J697"/>
    <mergeCell ref="D695:D697"/>
    <mergeCell ref="C695:C697"/>
    <mergeCell ref="A695:A697"/>
    <mergeCell ref="B695:B697"/>
    <mergeCell ref="E696:E697"/>
    <mergeCell ref="F696:F697"/>
    <mergeCell ref="G696:G697"/>
    <mergeCell ref="H696:H697"/>
    <mergeCell ref="I696:I697"/>
  </mergeCells>
  <dataValidations count="9">
    <dataValidation type="list" allowBlank="1" showInputMessage="1" showErrorMessage="1" errorTitle="Ошибка" error="Введенный код полномочия отсутсвует на странице &quot;Полномочия&quot;" promptTitle="Код полномочия" prompt="Выберете из списка один из кодов полномочий со страницы &quot;Полномочия&quot;" sqref="C1044 C934 C990 C810 C762 C713 C655 C488 C250 C229 C370 C614">
      <formula1>INDIRECT(Диапазон_Полномочий)</formula1>
    </dataValidation>
    <dataValidation type="date" allowBlank="1" showInputMessage="1" showErrorMessage="1" errorTitle="Ошибка" error="Необходимо ввести дату в формте дд.мм.гггг" promptTitle="Дата вступления в силу" prompt="Введите дату с которой документ начинает действовать" sqref="M1036 M935 M978:M983 M961:M966 M951:M958 M939:M941 M1014:M1033 G932 M985:M988 M1039:M1043 G882:G905 G872:G880 G866:G869 G811:G864 G927:G930 G915:G916 G909:G913 G921:G924 G790:G795 J790:J795 G798:G800 J798:J800 G807:G808 J807:J808 G763:G783 J783 J773:J775 J777:J780 M635:M654 J763:J771 G786 J786 G707:G711 J707:J711 J698:J699 J696 G698:G699 M718:M719 G740:G749 J701:J704 G701:G704 G696 J658:J665 M666:M669 G658:G666 J740:J749 G656 J656 M518:M539 M542 M544:M613 M302 M304:M369 M280:M299 M39:M57 M194:M207 M418 M420:M487 M394:M415 G668:G694 J668:J694 J714:J738 G714:G738">
      <formula1>29221</formula1>
      <formula2>44196</formula2>
    </dataValidation>
    <dataValidation type="whole" allowBlank="1" showInputMessage="1" showErrorMessage="1" errorTitle="Ошибка ввода" error="Введите целое число между 10000 и 9999999" promptTitle="КЦСР" prompt="Значение от 0 до 9999999" sqref="P935 P967:P968 P978:P979 P971:P972 P982:P983 P862:P863">
      <formula1>0</formula1>
      <formula2>9999999</formula2>
    </dataValidation>
    <dataValidation type="list" allowBlank="1" showInputMessage="1" showErrorMessage="1" errorTitle="Ошибка" error="Введенный код полномочия отсутсвует на странице &quot;Полномочия&quot;" promptTitle="Код полномочия" prompt="Введите или выберете из списка один из кодов полномочий со страницы &quot;Полномочия&quot;" sqref="C961:C968">
      <formula1>INDIRECT(Диапазон_Полномочий)</formula1>
    </dataValidation>
    <dataValidation type="date" allowBlank="1" showInputMessage="1" showErrorMessage="1" errorTitle="Ошибка" error="Необходимо ввести дату в формте дд.мм.гггг" promptTitle="Дата документа" prompt="Введите дату подписания нормативно правового акта" sqref="M936:M937">
      <formula1>29221</formula1>
      <formula2>44196</formula2>
    </dataValidation>
    <dataValidation type="textLength" allowBlank="1" showInputMessage="1" showErrorMessage="1" errorTitle="Ошибка" error="Длина текста не должна превышать 512 символов" promptTitle="Наименование документа" prompt="Введите наименование документа без указания вида нормативно правового акта. Например, для НПА &quot;Постановление Губернатора О выборах депутатов Государственной Думы ...&quot; нужно ввести только &quot;О выборах депутатов Государственной Думы ...&quot; (без кавычек)" sqref="K932 E870 K914 E906:E908 K906:K908 E914 E931">
      <formula1>0</formula1>
      <formula2>512</formula2>
    </dataValidation>
    <dataValidation type="whole" allowBlank="1" showInputMessage="1" showErrorMessage="1" errorTitle="Ошибка при вводе данных" error="Введите значение в указанном диапазоне. (Диапазон возможных значение от 10000000 до 99999999)" promptTitle="Код полномочия" prompt="Введите целое число в инетрвале от 10000000 до 9999999" sqref="C931 C811:C913 C422:C464 C546:C598 C603 C306:C369">
      <formula1>10000000</formula1>
      <formula2>90000000</formula2>
    </dataValidation>
    <dataValidation type="whole" allowBlank="1" showInputMessage="1" showErrorMessage="1" errorTitle="Ошибка ввода" error="Введите целое число между 0 и 9999" promptTitle="КФСР" prompt="Значение от 0 до 9999" sqref="N811:N817">
      <formula1>0</formula1>
      <formula2>9999</formula2>
    </dataValidation>
    <dataValidation type="textLength" allowBlank="1" showInputMessage="1" showErrorMessage="1" error="Недопустимое количество символов в строке" prompt="Значение проставляется автоматически после заполнения колонки &quot;Код полномочия&quot;" sqref="D58">
      <formula1>0</formula1>
      <formula2>255</formula2>
    </dataValidation>
  </dataValidations>
  <printOptions horizontalCentered="1"/>
  <pageMargins left="0" right="0" top="0.39370078740157483" bottom="0" header="0" footer="0"/>
  <pageSetup paperSize="8" scale="43" fitToHeight="0" orientation="landscape" r:id="rId1"/>
  <headerFooter differentFirst="1">
    <oddHeader>&amp;C&amp;P</oddHeader>
  </headerFooter>
  <rowBreaks count="9" manualBreakCount="9">
    <brk id="44" max="23" man="1"/>
    <brk id="71" max="23" man="1"/>
    <brk id="87" max="23" man="1"/>
    <brk id="116" max="23" man="1"/>
    <brk id="131" max="23" man="1"/>
    <brk id="155" max="23" man="1"/>
    <brk id="179" max="23" man="1"/>
    <brk id="249" max="23" man="1"/>
    <brk id="665" max="23" man="1"/>
  </rowBreaks>
  <colBreaks count="1" manualBreakCount="1">
    <brk id="11" max="968" man="1"/>
  </colBreaks>
  <legacyDrawing r:id="rId2"/>
</worksheet>
</file>

<file path=xl/worksheets/sheet3.xml><?xml version="1.0" encoding="utf-8"?>
<worksheet xmlns="http://schemas.openxmlformats.org/spreadsheetml/2006/main" xmlns:r="http://schemas.openxmlformats.org/officeDocument/2006/relationships">
  <sheetPr>
    <tabColor rgb="FF92D050"/>
    <pageSetUpPr fitToPage="1"/>
  </sheetPr>
  <dimension ref="A1:V31"/>
  <sheetViews>
    <sheetView view="pageBreakPreview" topLeftCell="F1" zoomScale="75" zoomScaleNormal="100" zoomScaleSheetLayoutView="75" workbookViewId="0">
      <selection activeCell="V24" sqref="V24"/>
    </sheetView>
  </sheetViews>
  <sheetFormatPr defaultColWidth="9.109375" defaultRowHeight="15.6"/>
  <cols>
    <col min="1" max="1" width="49.33203125" style="518" customWidth="1"/>
    <col min="2" max="2" width="21.44140625" style="541" customWidth="1"/>
    <col min="3" max="3" width="21" style="544" customWidth="1"/>
    <col min="4" max="4" width="17" style="519" hidden="1" customWidth="1"/>
    <col min="5" max="5" width="21" style="556" customWidth="1"/>
    <col min="6" max="6" width="21.88671875" style="555" customWidth="1"/>
    <col min="7" max="8" width="21.88671875" style="574" customWidth="1"/>
    <col min="9" max="9" width="19.44140625" style="535" customWidth="1"/>
    <col min="10" max="10" width="19.33203125" style="533" customWidth="1"/>
    <col min="11" max="11" width="20.6640625" style="531" customWidth="1"/>
    <col min="12" max="12" width="19.44140625" style="555" customWidth="1"/>
    <col min="13" max="13" width="18.33203125" style="574" customWidth="1"/>
    <col min="14" max="14" width="18.88671875" style="574" customWidth="1"/>
    <col min="15" max="15" width="10.6640625" style="535" customWidth="1"/>
    <col min="16" max="16" width="12" style="533" customWidth="1"/>
    <col min="17" max="17" width="16.109375" style="531" customWidth="1"/>
    <col min="18" max="18" width="15.88671875" style="555" customWidth="1"/>
    <col min="19" max="19" width="15.109375" style="574" customWidth="1"/>
    <col min="20" max="20" width="20.33203125" style="574" customWidth="1"/>
    <col min="21" max="16384" width="9.109375" style="518"/>
  </cols>
  <sheetData>
    <row r="1" spans="1:22">
      <c r="G1" s="566"/>
      <c r="H1" s="604" t="s">
        <v>3013</v>
      </c>
      <c r="I1" s="537"/>
      <c r="J1" s="547"/>
      <c r="K1" s="559"/>
      <c r="L1" s="552"/>
      <c r="M1" s="611"/>
      <c r="N1" s="604"/>
      <c r="O1" s="537"/>
      <c r="P1" s="547"/>
      <c r="Q1" s="559"/>
      <c r="R1" s="552"/>
      <c r="S1" s="575"/>
      <c r="T1" s="604"/>
    </row>
    <row r="2" spans="1:22" s="521" customFormat="1" ht="25.2">
      <c r="A2" s="1596" t="s">
        <v>3014</v>
      </c>
      <c r="B2" s="1596"/>
      <c r="C2" s="1596"/>
      <c r="D2" s="1596"/>
      <c r="E2" s="1596"/>
      <c r="F2" s="1596"/>
      <c r="G2" s="1596"/>
      <c r="H2" s="520"/>
      <c r="I2" s="538"/>
      <c r="J2" s="548"/>
      <c r="K2" s="560"/>
      <c r="L2" s="553"/>
      <c r="M2" s="610"/>
      <c r="N2" s="520"/>
      <c r="O2" s="538"/>
      <c r="P2" s="548"/>
      <c r="Q2" s="560"/>
      <c r="R2" s="553"/>
      <c r="S2" s="576"/>
      <c r="T2" s="520"/>
    </row>
    <row r="3" spans="1:22" s="521" customFormat="1" ht="24.9" customHeight="1">
      <c r="A3" s="1596" t="s">
        <v>3015</v>
      </c>
      <c r="B3" s="1596"/>
      <c r="C3" s="1596"/>
      <c r="D3" s="1596"/>
      <c r="E3" s="1596"/>
      <c r="F3" s="1596"/>
      <c r="G3" s="1596"/>
      <c r="H3" s="520"/>
      <c r="I3" s="538"/>
      <c r="J3" s="548"/>
      <c r="K3" s="560"/>
      <c r="L3" s="553"/>
      <c r="M3" s="610"/>
      <c r="N3" s="520"/>
      <c r="O3" s="538"/>
      <c r="P3" s="548" t="s">
        <v>3027</v>
      </c>
      <c r="Q3" s="560"/>
      <c r="R3" s="553"/>
      <c r="S3" s="576"/>
      <c r="T3" s="520"/>
    </row>
    <row r="4" spans="1:22" s="521" customFormat="1" ht="24.9" customHeight="1">
      <c r="A4" s="1596" t="s">
        <v>3016</v>
      </c>
      <c r="B4" s="1596"/>
      <c r="C4" s="1596"/>
      <c r="D4" s="1596"/>
      <c r="E4" s="1596"/>
      <c r="F4" s="1596"/>
      <c r="G4" s="1596"/>
      <c r="H4" s="520"/>
      <c r="I4" s="538"/>
      <c r="J4" s="548"/>
      <c r="K4" s="560"/>
      <c r="L4" s="553"/>
      <c r="M4" s="610"/>
      <c r="N4" s="520"/>
      <c r="O4" s="538"/>
      <c r="P4" s="548"/>
      <c r="Q4" s="560"/>
      <c r="R4" s="553"/>
      <c r="S4" s="576"/>
      <c r="T4" s="520"/>
    </row>
    <row r="5" spans="1:22" s="521" customFormat="1" ht="24.9" customHeight="1">
      <c r="A5" s="522"/>
      <c r="B5" s="542"/>
      <c r="C5" s="545"/>
      <c r="D5" s="523"/>
      <c r="E5" s="557"/>
      <c r="F5" s="562"/>
      <c r="G5" s="567"/>
      <c r="H5" s="605"/>
      <c r="I5" s="538"/>
      <c r="J5" s="548"/>
      <c r="K5" s="560"/>
      <c r="L5" s="553"/>
      <c r="M5" s="610"/>
      <c r="N5" s="605"/>
      <c r="O5" s="538"/>
      <c r="P5" s="548"/>
      <c r="Q5" s="560"/>
      <c r="R5" s="553"/>
      <c r="S5" s="576"/>
      <c r="T5" s="605"/>
    </row>
    <row r="6" spans="1:22" ht="18">
      <c r="G6" s="568"/>
      <c r="H6" s="606" t="s">
        <v>3017</v>
      </c>
      <c r="I6" s="1587" t="s">
        <v>3429</v>
      </c>
      <c r="J6" s="1588"/>
      <c r="K6" s="1588"/>
      <c r="L6" s="1588"/>
      <c r="M6" s="1588"/>
      <c r="N6" s="1589"/>
      <c r="O6" s="539"/>
      <c r="P6" s="549"/>
      <c r="Q6" s="561"/>
      <c r="R6" s="554"/>
      <c r="S6" s="577"/>
      <c r="T6" s="606"/>
    </row>
    <row r="7" spans="1:22" s="524" customFormat="1" ht="19.95" customHeight="1">
      <c r="A7" s="1597" t="s">
        <v>3018</v>
      </c>
      <c r="B7" s="1600" t="s">
        <v>3019</v>
      </c>
      <c r="C7" s="1584" t="s">
        <v>3020</v>
      </c>
      <c r="D7" s="1603" t="s">
        <v>3021</v>
      </c>
      <c r="E7" s="1571" t="s">
        <v>3022</v>
      </c>
      <c r="F7" s="1574" t="s">
        <v>3023</v>
      </c>
      <c r="G7" s="1606" t="s">
        <v>3024</v>
      </c>
      <c r="H7" s="1590" t="s">
        <v>3084</v>
      </c>
      <c r="I7" s="1581" t="s">
        <v>3019</v>
      </c>
      <c r="J7" s="1584" t="s">
        <v>3020</v>
      </c>
      <c r="K7" s="1571" t="s">
        <v>3022</v>
      </c>
      <c r="L7" s="1574" t="s">
        <v>3023</v>
      </c>
      <c r="M7" s="1580" t="s">
        <v>3024</v>
      </c>
      <c r="N7" s="1593" t="s">
        <v>3084</v>
      </c>
      <c r="O7" s="1581" t="s">
        <v>3019</v>
      </c>
      <c r="P7" s="1584" t="s">
        <v>3020</v>
      </c>
      <c r="Q7" s="1571" t="s">
        <v>3022</v>
      </c>
      <c r="R7" s="1574" t="s">
        <v>3023</v>
      </c>
      <c r="S7" s="1577" t="s">
        <v>3024</v>
      </c>
      <c r="T7" s="1590" t="s">
        <v>3084</v>
      </c>
    </row>
    <row r="8" spans="1:22" s="524" customFormat="1" ht="19.2">
      <c r="A8" s="1598"/>
      <c r="B8" s="1601"/>
      <c r="C8" s="1585"/>
      <c r="D8" s="1604"/>
      <c r="E8" s="1572"/>
      <c r="F8" s="1575"/>
      <c r="G8" s="1607"/>
      <c r="H8" s="1591"/>
      <c r="I8" s="1582"/>
      <c r="J8" s="1585"/>
      <c r="K8" s="1572"/>
      <c r="L8" s="1575"/>
      <c r="M8" s="1580"/>
      <c r="N8" s="1594"/>
      <c r="O8" s="1582"/>
      <c r="P8" s="1585"/>
      <c r="Q8" s="1572"/>
      <c r="R8" s="1575"/>
      <c r="S8" s="1578"/>
      <c r="T8" s="1591"/>
    </row>
    <row r="9" spans="1:22" s="524" customFormat="1" ht="19.2">
      <c r="A9" s="1599"/>
      <c r="B9" s="1602"/>
      <c r="C9" s="1586"/>
      <c r="D9" s="1605"/>
      <c r="E9" s="1573"/>
      <c r="F9" s="1576"/>
      <c r="G9" s="1608"/>
      <c r="H9" s="1592"/>
      <c r="I9" s="1583"/>
      <c r="J9" s="1586"/>
      <c r="K9" s="1573"/>
      <c r="L9" s="1576"/>
      <c r="M9" s="1580"/>
      <c r="N9" s="1595"/>
      <c r="O9" s="1583"/>
      <c r="P9" s="1586"/>
      <c r="Q9" s="1573"/>
      <c r="R9" s="1576"/>
      <c r="S9" s="1579"/>
      <c r="T9" s="1592"/>
    </row>
    <row r="10" spans="1:22" s="524" customFormat="1" ht="18" customHeight="1">
      <c r="A10" s="525">
        <v>1</v>
      </c>
      <c r="B10" s="536">
        <v>2</v>
      </c>
      <c r="C10" s="534">
        <v>3</v>
      </c>
      <c r="D10" s="526">
        <v>4</v>
      </c>
      <c r="E10" s="532"/>
      <c r="F10" s="551">
        <v>5</v>
      </c>
      <c r="G10" s="569">
        <v>6</v>
      </c>
      <c r="H10" s="607">
        <v>7</v>
      </c>
      <c r="I10" s="540">
        <v>2</v>
      </c>
      <c r="J10" s="534">
        <v>3</v>
      </c>
      <c r="K10" s="532"/>
      <c r="L10" s="551">
        <v>5</v>
      </c>
      <c r="M10" s="615">
        <v>6</v>
      </c>
      <c r="N10" s="612">
        <v>7</v>
      </c>
      <c r="O10" s="540">
        <v>2</v>
      </c>
      <c r="P10" s="534">
        <v>3</v>
      </c>
      <c r="Q10" s="532"/>
      <c r="R10" s="551">
        <v>5</v>
      </c>
      <c r="S10" s="578">
        <v>6</v>
      </c>
      <c r="T10" s="607">
        <v>7</v>
      </c>
    </row>
    <row r="11" spans="1:22" s="524" customFormat="1" ht="19.2">
      <c r="A11" s="527" t="s">
        <v>19</v>
      </c>
      <c r="B11" s="579">
        <v>64700132.5</v>
      </c>
      <c r="C11" s="580">
        <v>64192618.5</v>
      </c>
      <c r="D11" s="581">
        <v>65426.720000000001</v>
      </c>
      <c r="E11" s="582">
        <v>53952092.850000001</v>
      </c>
      <c r="F11" s="583">
        <v>54679560</v>
      </c>
      <c r="G11" s="584">
        <v>54679560</v>
      </c>
      <c r="H11" s="608">
        <v>54679560</v>
      </c>
      <c r="I11" s="585">
        <f>'на 01.01.2018'!S57</f>
        <v>64700132.500000015</v>
      </c>
      <c r="J11" s="580">
        <f>'на 01.01.2018'!T57</f>
        <v>64192618.500000015</v>
      </c>
      <c r="K11" s="582">
        <f>'на 01.01.2018'!U57</f>
        <v>53952092.849999994</v>
      </c>
      <c r="L11" s="583">
        <f>'на 01.01.2018'!V57</f>
        <v>54679560</v>
      </c>
      <c r="M11" s="616">
        <f>'на 01.01.2018'!W57</f>
        <v>54679560</v>
      </c>
      <c r="N11" s="613">
        <f>'на 01.01.2018'!X57</f>
        <v>54679560</v>
      </c>
      <c r="O11" s="585">
        <f>B11-I11</f>
        <v>0</v>
      </c>
      <c r="P11" s="580">
        <f t="shared" ref="P11:P26" si="0">C11-J11</f>
        <v>0</v>
      </c>
      <c r="Q11" s="582">
        <f>E11-K11</f>
        <v>0</v>
      </c>
      <c r="R11" s="583">
        <f t="shared" ref="R11:R26" si="1">F11-L11</f>
        <v>0</v>
      </c>
      <c r="S11" s="586">
        <f t="shared" ref="S11:T26" si="2">G11-M11</f>
        <v>0</v>
      </c>
      <c r="T11" s="608">
        <f t="shared" si="2"/>
        <v>0</v>
      </c>
      <c r="U11" s="524" t="s">
        <v>3428</v>
      </c>
      <c r="V11" s="524" t="s">
        <v>3428</v>
      </c>
    </row>
    <row r="12" spans="1:22" s="524" customFormat="1" ht="19.2">
      <c r="A12" s="527" t="s">
        <v>96</v>
      </c>
      <c r="B12" s="579">
        <v>285133487.07999998</v>
      </c>
      <c r="C12" s="580">
        <v>281686976.42000002</v>
      </c>
      <c r="D12" s="581">
        <v>284645.93</v>
      </c>
      <c r="E12" s="582">
        <v>275483766.89999998</v>
      </c>
      <c r="F12" s="583">
        <v>289884668</v>
      </c>
      <c r="G12" s="584">
        <v>273496948</v>
      </c>
      <c r="H12" s="608">
        <v>273550048</v>
      </c>
      <c r="I12" s="585">
        <f>'на 01.01.2018'!S164</f>
        <v>285133487.07999998</v>
      </c>
      <c r="J12" s="580">
        <f>'на 01.01.2018'!T164</f>
        <v>281686976.41999996</v>
      </c>
      <c r="K12" s="582">
        <f>'на 01.01.2018'!U164</f>
        <v>275483766.90000004</v>
      </c>
      <c r="L12" s="583">
        <f>'на 01.01.2018'!V164</f>
        <v>289884671</v>
      </c>
      <c r="M12" s="616">
        <f>'на 01.01.2018'!W164</f>
        <v>273496951</v>
      </c>
      <c r="N12" s="613">
        <f>'на 01.01.2018'!X164</f>
        <v>273550051</v>
      </c>
      <c r="O12" s="585">
        <f t="shared" ref="O12:O26" si="3">B12-I12</f>
        <v>0</v>
      </c>
      <c r="P12" s="580">
        <f t="shared" si="0"/>
        <v>0</v>
      </c>
      <c r="Q12" s="582">
        <f t="shared" ref="Q12:Q26" si="4">E12-K12</f>
        <v>0</v>
      </c>
      <c r="R12" s="583">
        <f t="shared" si="1"/>
        <v>-3</v>
      </c>
      <c r="S12" s="586">
        <f t="shared" si="2"/>
        <v>-3</v>
      </c>
      <c r="T12" s="608">
        <f t="shared" si="2"/>
        <v>-3</v>
      </c>
      <c r="U12" s="524" t="s">
        <v>3428</v>
      </c>
      <c r="V12" s="524" t="s">
        <v>3428</v>
      </c>
    </row>
    <row r="13" spans="1:22" s="524" customFormat="1" ht="57.6">
      <c r="A13" s="527" t="s">
        <v>3025</v>
      </c>
      <c r="B13" s="579">
        <v>176066092.08000001</v>
      </c>
      <c r="C13" s="580">
        <v>175860624.30000001</v>
      </c>
      <c r="D13" s="581">
        <v>83996.57</v>
      </c>
      <c r="E13" s="582">
        <v>102457001.33</v>
      </c>
      <c r="F13" s="583">
        <v>134380660</v>
      </c>
      <c r="G13" s="584">
        <v>92836180</v>
      </c>
      <c r="H13" s="608">
        <v>83049050</v>
      </c>
      <c r="I13" s="585">
        <f>'на 01.01.2018'!S207</f>
        <v>176066092.08000001</v>
      </c>
      <c r="J13" s="580">
        <f>'на 01.01.2018'!T207</f>
        <v>175860624.29999998</v>
      </c>
      <c r="K13" s="582">
        <f>'на 01.01.2018'!U207</f>
        <v>102457001.33</v>
      </c>
      <c r="L13" s="583">
        <f>'на 01.01.2018'!V207</f>
        <v>134380660</v>
      </c>
      <c r="M13" s="616">
        <f>'на 01.01.2018'!W207</f>
        <v>92836180</v>
      </c>
      <c r="N13" s="613">
        <f>'на 01.01.2018'!X207</f>
        <v>83049050</v>
      </c>
      <c r="O13" s="585">
        <f t="shared" si="3"/>
        <v>0</v>
      </c>
      <c r="P13" s="580">
        <f t="shared" si="0"/>
        <v>0</v>
      </c>
      <c r="Q13" s="582">
        <f t="shared" si="4"/>
        <v>0</v>
      </c>
      <c r="R13" s="583">
        <f t="shared" si="1"/>
        <v>0</v>
      </c>
      <c r="S13" s="586">
        <f t="shared" si="2"/>
        <v>0</v>
      </c>
      <c r="T13" s="608">
        <f t="shared" si="2"/>
        <v>0</v>
      </c>
      <c r="U13" s="524" t="s">
        <v>3428</v>
      </c>
      <c r="V13" s="524" t="s">
        <v>3428</v>
      </c>
    </row>
    <row r="14" spans="1:22" s="524" customFormat="1" ht="38.4">
      <c r="A14" s="527" t="s">
        <v>399</v>
      </c>
      <c r="B14" s="579">
        <v>85042159.959999993</v>
      </c>
      <c r="C14" s="580">
        <v>81261111.75</v>
      </c>
      <c r="D14" s="581">
        <v>156667.66</v>
      </c>
      <c r="E14" s="582">
        <v>225094603.69999999</v>
      </c>
      <c r="F14" s="583">
        <v>285569140</v>
      </c>
      <c r="G14" s="584">
        <v>381517820</v>
      </c>
      <c r="H14" s="608">
        <v>442962910</v>
      </c>
      <c r="I14" s="585">
        <f>'на 01.01.2018'!S228</f>
        <v>85042159.960000008</v>
      </c>
      <c r="J14" s="580">
        <f>'на 01.01.2018'!T228</f>
        <v>81261111.75</v>
      </c>
      <c r="K14" s="582">
        <f>'на 01.01.2018'!U228</f>
        <v>225094603.69999999</v>
      </c>
      <c r="L14" s="583">
        <f>'на 01.01.2018'!V228</f>
        <v>285569140</v>
      </c>
      <c r="M14" s="616">
        <f>'на 01.01.2018'!W228</f>
        <v>381517820</v>
      </c>
      <c r="N14" s="613">
        <f>'на 01.01.2018'!X228</f>
        <v>442962910</v>
      </c>
      <c r="O14" s="585">
        <f t="shared" si="3"/>
        <v>0</v>
      </c>
      <c r="P14" s="580">
        <f t="shared" si="0"/>
        <v>0</v>
      </c>
      <c r="Q14" s="582">
        <f t="shared" si="4"/>
        <v>0</v>
      </c>
      <c r="R14" s="583">
        <f t="shared" si="1"/>
        <v>0</v>
      </c>
      <c r="S14" s="586">
        <f t="shared" si="2"/>
        <v>0</v>
      </c>
      <c r="T14" s="608">
        <f t="shared" si="2"/>
        <v>0</v>
      </c>
      <c r="U14" s="524" t="s">
        <v>3428</v>
      </c>
      <c r="V14" s="524" t="s">
        <v>3428</v>
      </c>
    </row>
    <row r="15" spans="1:22" s="524" customFormat="1" ht="57.6">
      <c r="A15" s="527" t="s">
        <v>2080</v>
      </c>
      <c r="B15" s="579">
        <v>31972284.039999999</v>
      </c>
      <c r="C15" s="580">
        <v>31947426.93</v>
      </c>
      <c r="D15" s="581">
        <v>31987.29</v>
      </c>
      <c r="E15" s="582">
        <v>31892285.5</v>
      </c>
      <c r="F15" s="583">
        <v>32190380</v>
      </c>
      <c r="G15" s="584">
        <v>32190380</v>
      </c>
      <c r="H15" s="608">
        <v>32190380</v>
      </c>
      <c r="I15" s="585">
        <f>'на 01.01.2018'!S249</f>
        <v>31972284.039999999</v>
      </c>
      <c r="J15" s="580">
        <f>'на 01.01.2018'!T249</f>
        <v>31947426.929999996</v>
      </c>
      <c r="K15" s="582">
        <f>'на 01.01.2018'!U249</f>
        <v>31892285.500000004</v>
      </c>
      <c r="L15" s="583">
        <f>'на 01.01.2018'!V249</f>
        <v>32190380</v>
      </c>
      <c r="M15" s="616">
        <f>'на 01.01.2018'!W249</f>
        <v>32190380</v>
      </c>
      <c r="N15" s="613">
        <f>'на 01.01.2018'!X249</f>
        <v>32190380</v>
      </c>
      <c r="O15" s="585">
        <f t="shared" si="3"/>
        <v>0</v>
      </c>
      <c r="P15" s="580">
        <f t="shared" si="0"/>
        <v>0</v>
      </c>
      <c r="Q15" s="582">
        <f t="shared" si="4"/>
        <v>0</v>
      </c>
      <c r="R15" s="583">
        <f t="shared" si="1"/>
        <v>0</v>
      </c>
      <c r="S15" s="586">
        <f t="shared" si="2"/>
        <v>0</v>
      </c>
      <c r="T15" s="608">
        <f t="shared" si="2"/>
        <v>0</v>
      </c>
      <c r="U15" s="524" t="s">
        <v>3428</v>
      </c>
      <c r="V15" s="524" t="s">
        <v>3428</v>
      </c>
    </row>
    <row r="16" spans="1:22" s="528" customFormat="1" ht="38.4">
      <c r="A16" s="527" t="s">
        <v>2081</v>
      </c>
      <c r="B16" s="579">
        <v>3329347104.0799999</v>
      </c>
      <c r="C16" s="580">
        <v>3327258472.1799998</v>
      </c>
      <c r="D16" s="581">
        <v>3302347.2399999998</v>
      </c>
      <c r="E16" s="582">
        <v>3578279448.1300001</v>
      </c>
      <c r="F16" s="583">
        <v>3591355820</v>
      </c>
      <c r="G16" s="584">
        <v>3544735110</v>
      </c>
      <c r="H16" s="608">
        <v>3539794400</v>
      </c>
      <c r="I16" s="585">
        <f>'на 01.01.2018'!S369</f>
        <v>3329347104.0799999</v>
      </c>
      <c r="J16" s="580">
        <f>'на 01.01.2018'!T369</f>
        <v>3327258472.1799998</v>
      </c>
      <c r="K16" s="582">
        <f>'на 01.01.2018'!U369</f>
        <v>3578279448.1300006</v>
      </c>
      <c r="L16" s="583">
        <f>'на 01.01.2018'!V369</f>
        <v>3591355820</v>
      </c>
      <c r="M16" s="616">
        <f>'на 01.01.2018'!W369</f>
        <v>3544735110</v>
      </c>
      <c r="N16" s="613">
        <f>'на 01.01.2018'!X369</f>
        <v>3539794400</v>
      </c>
      <c r="O16" s="585">
        <f t="shared" si="3"/>
        <v>0</v>
      </c>
      <c r="P16" s="580">
        <f t="shared" si="0"/>
        <v>0</v>
      </c>
      <c r="Q16" s="582">
        <f t="shared" si="4"/>
        <v>0</v>
      </c>
      <c r="R16" s="583">
        <f t="shared" si="1"/>
        <v>0</v>
      </c>
      <c r="S16" s="586">
        <f t="shared" si="2"/>
        <v>0</v>
      </c>
      <c r="T16" s="608">
        <f t="shared" si="2"/>
        <v>0</v>
      </c>
      <c r="U16" s="528" t="s">
        <v>3428</v>
      </c>
      <c r="V16" s="528" t="s">
        <v>3428</v>
      </c>
    </row>
    <row r="17" spans="1:22" s="524" customFormat="1" ht="57.6">
      <c r="A17" s="527" t="s">
        <v>716</v>
      </c>
      <c r="B17" s="579">
        <v>393158134.47000003</v>
      </c>
      <c r="C17" s="580">
        <v>392881992.87</v>
      </c>
      <c r="D17" s="581">
        <v>293564.27999999997</v>
      </c>
      <c r="E17" s="582">
        <v>630805421.37</v>
      </c>
      <c r="F17" s="583">
        <v>347859830</v>
      </c>
      <c r="G17" s="584">
        <v>338559180</v>
      </c>
      <c r="H17" s="608">
        <v>338559180</v>
      </c>
      <c r="I17" s="585">
        <f>'на 01.01.2018'!S487</f>
        <v>393158134.47000003</v>
      </c>
      <c r="J17" s="580">
        <f>'на 01.01.2018'!T487</f>
        <v>392881992.87</v>
      </c>
      <c r="K17" s="582">
        <f>'на 01.01.2018'!U487</f>
        <v>630805421.36999989</v>
      </c>
      <c r="L17" s="583">
        <f>'на 01.01.2018'!V487</f>
        <v>347859830</v>
      </c>
      <c r="M17" s="616">
        <f>'на 01.01.2018'!W487</f>
        <v>338559180</v>
      </c>
      <c r="N17" s="613">
        <f>'на 01.01.2018'!X487</f>
        <v>338559180</v>
      </c>
      <c r="O17" s="585">
        <f t="shared" si="3"/>
        <v>0</v>
      </c>
      <c r="P17" s="580">
        <f t="shared" si="0"/>
        <v>0</v>
      </c>
      <c r="Q17" s="582">
        <f t="shared" si="4"/>
        <v>0</v>
      </c>
      <c r="R17" s="583">
        <f t="shared" si="1"/>
        <v>0</v>
      </c>
      <c r="S17" s="586">
        <f t="shared" si="2"/>
        <v>0</v>
      </c>
      <c r="T17" s="608">
        <f t="shared" si="2"/>
        <v>0</v>
      </c>
      <c r="U17" s="524" t="s">
        <v>3428</v>
      </c>
      <c r="V17" s="524" t="s">
        <v>3428</v>
      </c>
    </row>
    <row r="18" spans="1:22" s="524" customFormat="1" ht="57.6">
      <c r="A18" s="527" t="s">
        <v>2082</v>
      </c>
      <c r="B18" s="579">
        <v>1904030290.9200001</v>
      </c>
      <c r="C18" s="580">
        <v>1901324867.28</v>
      </c>
      <c r="D18" s="581">
        <v>1837092.94</v>
      </c>
      <c r="E18" s="582">
        <v>1892944884.8900001</v>
      </c>
      <c r="F18" s="583">
        <v>1878981890</v>
      </c>
      <c r="G18" s="584">
        <v>1942584320</v>
      </c>
      <c r="H18" s="608">
        <v>1992223520</v>
      </c>
      <c r="I18" s="585">
        <f>'на 01.01.2018'!S613</f>
        <v>1904030290.9199998</v>
      </c>
      <c r="J18" s="580">
        <f>'на 01.01.2018'!T613</f>
        <v>1901324867.2799995</v>
      </c>
      <c r="K18" s="582">
        <f>'на 01.01.2018'!U613</f>
        <v>1892944884.8900006</v>
      </c>
      <c r="L18" s="583">
        <f>'на 01.01.2018'!V613</f>
        <v>1878981890</v>
      </c>
      <c r="M18" s="616">
        <f>'на 01.01.2018'!W613</f>
        <v>1942584320</v>
      </c>
      <c r="N18" s="613">
        <f>'на 01.01.2018'!X613</f>
        <v>1992223520</v>
      </c>
      <c r="O18" s="585">
        <f t="shared" si="3"/>
        <v>0</v>
      </c>
      <c r="P18" s="580">
        <f t="shared" si="0"/>
        <v>0</v>
      </c>
      <c r="Q18" s="582">
        <f t="shared" si="4"/>
        <v>0</v>
      </c>
      <c r="R18" s="583">
        <f t="shared" si="1"/>
        <v>0</v>
      </c>
      <c r="S18" s="586">
        <f t="shared" si="2"/>
        <v>0</v>
      </c>
      <c r="T18" s="608">
        <f t="shared" si="2"/>
        <v>0</v>
      </c>
      <c r="U18" s="524" t="s">
        <v>3428</v>
      </c>
      <c r="V18" s="524" t="s">
        <v>3428</v>
      </c>
    </row>
    <row r="19" spans="1:22" s="524" customFormat="1" ht="40.950000000000003" customHeight="1">
      <c r="A19" s="527" t="s">
        <v>2083</v>
      </c>
      <c r="B19" s="579">
        <v>193351571.88999999</v>
      </c>
      <c r="C19" s="580">
        <v>193351571.88999999</v>
      </c>
      <c r="D19" s="581">
        <v>213702.36</v>
      </c>
      <c r="E19" s="582">
        <v>204535832.72</v>
      </c>
      <c r="F19" s="583">
        <v>189408940</v>
      </c>
      <c r="G19" s="584">
        <v>186094760</v>
      </c>
      <c r="H19" s="608">
        <v>186094760</v>
      </c>
      <c r="I19" s="585">
        <f>'на 01.01.2018'!S654</f>
        <v>193351571.89000002</v>
      </c>
      <c r="J19" s="580">
        <f>'на 01.01.2018'!T654</f>
        <v>193351571.89000002</v>
      </c>
      <c r="K19" s="582">
        <f>'на 01.01.2018'!U654</f>
        <v>204535832.72000003</v>
      </c>
      <c r="L19" s="583">
        <f>'на 01.01.2018'!V654</f>
        <v>189408940</v>
      </c>
      <c r="M19" s="616">
        <f>'на 01.01.2018'!W654</f>
        <v>186094760</v>
      </c>
      <c r="N19" s="613">
        <f>'на 01.01.2018'!X654</f>
        <v>186094760</v>
      </c>
      <c r="O19" s="585">
        <f t="shared" si="3"/>
        <v>0</v>
      </c>
      <c r="P19" s="580">
        <f t="shared" si="0"/>
        <v>0</v>
      </c>
      <c r="Q19" s="582">
        <f t="shared" si="4"/>
        <v>0</v>
      </c>
      <c r="R19" s="583">
        <f t="shared" si="1"/>
        <v>0</v>
      </c>
      <c r="S19" s="586">
        <f t="shared" si="2"/>
        <v>0</v>
      </c>
      <c r="T19" s="608">
        <f t="shared" si="2"/>
        <v>0</v>
      </c>
      <c r="U19" s="524" t="s">
        <v>3428</v>
      </c>
      <c r="V19" s="524" t="s">
        <v>3428</v>
      </c>
    </row>
    <row r="20" spans="1:22" s="528" customFormat="1" ht="38.4">
      <c r="A20" s="527" t="s">
        <v>2084</v>
      </c>
      <c r="B20" s="579">
        <v>126140614.22</v>
      </c>
      <c r="C20" s="580">
        <v>126034979.06</v>
      </c>
      <c r="D20" s="581">
        <v>124635.93</v>
      </c>
      <c r="E20" s="582">
        <v>122602588.62</v>
      </c>
      <c r="F20" s="583">
        <v>136890380</v>
      </c>
      <c r="G20" s="584">
        <v>136743890</v>
      </c>
      <c r="H20" s="608">
        <v>144115650</v>
      </c>
      <c r="I20" s="585">
        <f>'на 01.01.2018'!S712</f>
        <v>126140614.22000001</v>
      </c>
      <c r="J20" s="580">
        <f>'на 01.01.2018'!T712</f>
        <v>126034979.06000002</v>
      </c>
      <c r="K20" s="582">
        <f>'на 01.01.2018'!U712</f>
        <v>122602588.62</v>
      </c>
      <c r="L20" s="583">
        <f>'на 01.01.2018'!V712</f>
        <v>136890380</v>
      </c>
      <c r="M20" s="616">
        <f>'на 01.01.2018'!W712</f>
        <v>136743890</v>
      </c>
      <c r="N20" s="613">
        <f>'на 01.01.2018'!X712</f>
        <v>144115650</v>
      </c>
      <c r="O20" s="585">
        <f t="shared" si="3"/>
        <v>0</v>
      </c>
      <c r="P20" s="580">
        <f t="shared" si="0"/>
        <v>0</v>
      </c>
      <c r="Q20" s="582">
        <f t="shared" si="4"/>
        <v>0</v>
      </c>
      <c r="R20" s="583">
        <f t="shared" si="1"/>
        <v>0</v>
      </c>
      <c r="S20" s="586">
        <f t="shared" si="2"/>
        <v>0</v>
      </c>
      <c r="T20" s="608">
        <f t="shared" si="2"/>
        <v>0</v>
      </c>
      <c r="U20" s="528" t="s">
        <v>3428</v>
      </c>
      <c r="V20" s="528" t="s">
        <v>3428</v>
      </c>
    </row>
    <row r="21" spans="1:22" s="528" customFormat="1" ht="38.4">
      <c r="A21" s="527" t="s">
        <v>2085</v>
      </c>
      <c r="B21" s="579">
        <v>132176472.27</v>
      </c>
      <c r="C21" s="580">
        <v>131985127.72</v>
      </c>
      <c r="D21" s="581">
        <v>134083.71000000002</v>
      </c>
      <c r="E21" s="582">
        <v>111918348.47</v>
      </c>
      <c r="F21" s="583">
        <v>123389620</v>
      </c>
      <c r="G21" s="584">
        <v>116997780</v>
      </c>
      <c r="H21" s="608">
        <v>122066770</v>
      </c>
      <c r="I21" s="585">
        <f>'на 01.01.2018'!S761</f>
        <v>132176472.27</v>
      </c>
      <c r="J21" s="580">
        <f>'на 01.01.2018'!T761</f>
        <v>131985127.72</v>
      </c>
      <c r="K21" s="582">
        <f>'на 01.01.2018'!U761</f>
        <v>111918348.47</v>
      </c>
      <c r="L21" s="583">
        <f>'на 01.01.2018'!V761</f>
        <v>123389620</v>
      </c>
      <c r="M21" s="616">
        <f>'на 01.01.2018'!W761</f>
        <v>116997780</v>
      </c>
      <c r="N21" s="613">
        <f>'на 01.01.2018'!X761</f>
        <v>122066770</v>
      </c>
      <c r="O21" s="585">
        <f t="shared" si="3"/>
        <v>0</v>
      </c>
      <c r="P21" s="580">
        <f t="shared" si="0"/>
        <v>0</v>
      </c>
      <c r="Q21" s="582">
        <f t="shared" si="4"/>
        <v>0</v>
      </c>
      <c r="R21" s="583">
        <f t="shared" si="1"/>
        <v>0</v>
      </c>
      <c r="S21" s="586">
        <f t="shared" si="2"/>
        <v>0</v>
      </c>
      <c r="T21" s="608">
        <f t="shared" si="2"/>
        <v>0</v>
      </c>
      <c r="U21" s="528" t="s">
        <v>3428</v>
      </c>
    </row>
    <row r="22" spans="1:22" s="528" customFormat="1" ht="38.4">
      <c r="A22" s="527" t="s">
        <v>1459</v>
      </c>
      <c r="B22" s="579">
        <v>187038621.28999999</v>
      </c>
      <c r="C22" s="580">
        <v>181530935.06999999</v>
      </c>
      <c r="D22" s="581">
        <v>186496.67</v>
      </c>
      <c r="E22" s="582">
        <v>174076717.49000001</v>
      </c>
      <c r="F22" s="583">
        <v>197553650</v>
      </c>
      <c r="G22" s="584">
        <v>199261830</v>
      </c>
      <c r="H22" s="608">
        <v>211041970</v>
      </c>
      <c r="I22" s="585">
        <f>'на 01.01.2018'!S809</f>
        <v>187038621.28999996</v>
      </c>
      <c r="J22" s="580">
        <f>'на 01.01.2018'!T809</f>
        <v>181530935.06999999</v>
      </c>
      <c r="K22" s="582">
        <f>'на 01.01.2018'!U809</f>
        <v>174076717.48999998</v>
      </c>
      <c r="L22" s="583">
        <f>'на 01.01.2018'!V809</f>
        <v>197553650</v>
      </c>
      <c r="M22" s="616">
        <f>'на 01.01.2018'!W809</f>
        <v>199261830</v>
      </c>
      <c r="N22" s="613">
        <f>'на 01.01.2018'!X809</f>
        <v>211041970</v>
      </c>
      <c r="O22" s="585">
        <f t="shared" si="3"/>
        <v>0</v>
      </c>
      <c r="P22" s="580">
        <f t="shared" si="0"/>
        <v>0</v>
      </c>
      <c r="Q22" s="582">
        <f t="shared" si="4"/>
        <v>0</v>
      </c>
      <c r="R22" s="583">
        <f t="shared" si="1"/>
        <v>0</v>
      </c>
      <c r="S22" s="586">
        <f t="shared" si="2"/>
        <v>0</v>
      </c>
      <c r="T22" s="608">
        <f t="shared" si="2"/>
        <v>0</v>
      </c>
      <c r="U22" s="528" t="s">
        <v>3428</v>
      </c>
      <c r="V22" s="528" t="s">
        <v>3428</v>
      </c>
    </row>
    <row r="23" spans="1:22" s="528" customFormat="1" ht="38.4">
      <c r="A23" s="527" t="s">
        <v>1528</v>
      </c>
      <c r="B23" s="579">
        <v>1028079639</v>
      </c>
      <c r="C23" s="580">
        <v>1002581333.58</v>
      </c>
      <c r="D23" s="581">
        <v>1103512.46</v>
      </c>
      <c r="E23" s="582">
        <v>1179724594.9000001</v>
      </c>
      <c r="F23" s="583">
        <v>618082860</v>
      </c>
      <c r="G23" s="584">
        <v>551006570</v>
      </c>
      <c r="H23" s="608">
        <v>543634790</v>
      </c>
      <c r="I23" s="585">
        <f>'на 01.01.2018'!S933</f>
        <v>1028079639.0000002</v>
      </c>
      <c r="J23" s="580">
        <f>'на 01.01.2018'!T933</f>
        <v>1002581333.58</v>
      </c>
      <c r="K23" s="582">
        <f>'на 01.01.2018'!U933</f>
        <v>1179724594.8999996</v>
      </c>
      <c r="L23" s="583">
        <f>'на 01.01.2018'!V933</f>
        <v>618082860</v>
      </c>
      <c r="M23" s="616">
        <f>'на 01.01.2018'!W933</f>
        <v>551006570</v>
      </c>
      <c r="N23" s="613">
        <f>'на 01.01.2018'!X933</f>
        <v>543634790</v>
      </c>
      <c r="O23" s="585">
        <f t="shared" si="3"/>
        <v>0</v>
      </c>
      <c r="P23" s="580">
        <f t="shared" si="0"/>
        <v>0</v>
      </c>
      <c r="Q23" s="582">
        <f t="shared" si="4"/>
        <v>0</v>
      </c>
      <c r="R23" s="583">
        <f t="shared" si="1"/>
        <v>0</v>
      </c>
      <c r="S23" s="586">
        <f t="shared" si="2"/>
        <v>0</v>
      </c>
      <c r="T23" s="608">
        <f t="shared" si="2"/>
        <v>0</v>
      </c>
      <c r="U23" s="528" t="s">
        <v>3428</v>
      </c>
      <c r="V23" s="528" t="s">
        <v>3428</v>
      </c>
    </row>
    <row r="24" spans="1:22" s="528" customFormat="1" ht="38.4">
      <c r="A24" s="527" t="s">
        <v>1918</v>
      </c>
      <c r="B24" s="579">
        <v>747694225.19000006</v>
      </c>
      <c r="C24" s="580">
        <v>510691717.33999997</v>
      </c>
      <c r="D24" s="581">
        <v>764330.04</v>
      </c>
      <c r="E24" s="582">
        <v>1388642611.8</v>
      </c>
      <c r="F24" s="583">
        <v>62752800</v>
      </c>
      <c r="G24" s="584">
        <v>84618550</v>
      </c>
      <c r="H24" s="608">
        <v>75990770</v>
      </c>
      <c r="I24" s="585">
        <f>'на 01.01.2018'!S989</f>
        <v>747694225.18999982</v>
      </c>
      <c r="J24" s="580">
        <f>'на 01.01.2018'!T989</f>
        <v>510691717.33999997</v>
      </c>
      <c r="K24" s="582">
        <f>'на 01.01.2018'!U989</f>
        <v>1388642611.7999997</v>
      </c>
      <c r="L24" s="583">
        <f>'на 01.01.2018'!V989</f>
        <v>62752800</v>
      </c>
      <c r="M24" s="616">
        <f>'на 01.01.2018'!W989</f>
        <v>84618550</v>
      </c>
      <c r="N24" s="613">
        <f>'на 01.01.2018'!X989</f>
        <v>75990770</v>
      </c>
      <c r="O24" s="585">
        <f t="shared" si="3"/>
        <v>0</v>
      </c>
      <c r="P24" s="580">
        <f t="shared" si="0"/>
        <v>0</v>
      </c>
      <c r="Q24" s="582">
        <f t="shared" si="4"/>
        <v>0</v>
      </c>
      <c r="R24" s="583">
        <f t="shared" si="1"/>
        <v>0</v>
      </c>
      <c r="S24" s="586">
        <f t="shared" si="2"/>
        <v>0</v>
      </c>
      <c r="T24" s="608">
        <f t="shared" si="2"/>
        <v>0</v>
      </c>
      <c r="U24" s="528" t="s">
        <v>3428</v>
      </c>
      <c r="V24" s="528" t="s">
        <v>1868</v>
      </c>
    </row>
    <row r="25" spans="1:22" s="524" customFormat="1" ht="57.6">
      <c r="A25" s="527" t="s">
        <v>1829</v>
      </c>
      <c r="B25" s="579">
        <v>71266436.629999995</v>
      </c>
      <c r="C25" s="580">
        <v>71227105.900000006</v>
      </c>
      <c r="D25" s="581">
        <v>73422.849999999991</v>
      </c>
      <c r="E25" s="582">
        <v>78131796.019999996</v>
      </c>
      <c r="F25" s="583">
        <v>71663040</v>
      </c>
      <c r="G25" s="584">
        <v>71312980</v>
      </c>
      <c r="H25" s="608">
        <v>71312980</v>
      </c>
      <c r="I25" s="585">
        <f>'на 01.01.2018'!S1043</f>
        <v>71266436.629999995</v>
      </c>
      <c r="J25" s="580">
        <f>'на 01.01.2018'!T1043</f>
        <v>71227105.899999991</v>
      </c>
      <c r="K25" s="582">
        <f>'на 01.01.2018'!U1043</f>
        <v>78131796.019999996</v>
      </c>
      <c r="L25" s="583">
        <f>'на 01.01.2018'!V1043</f>
        <v>71663040</v>
      </c>
      <c r="M25" s="616">
        <f>'на 01.01.2018'!W1043</f>
        <v>71312980</v>
      </c>
      <c r="N25" s="613">
        <f>'на 01.01.2018'!X1043</f>
        <v>71312980</v>
      </c>
      <c r="O25" s="585">
        <f t="shared" si="3"/>
        <v>0</v>
      </c>
      <c r="P25" s="580">
        <f t="shared" si="0"/>
        <v>0</v>
      </c>
      <c r="Q25" s="582">
        <f t="shared" si="4"/>
        <v>0</v>
      </c>
      <c r="R25" s="583">
        <f t="shared" si="1"/>
        <v>0</v>
      </c>
      <c r="S25" s="586">
        <f t="shared" si="2"/>
        <v>0</v>
      </c>
      <c r="T25" s="608">
        <f t="shared" si="2"/>
        <v>0</v>
      </c>
      <c r="U25" s="524" t="s">
        <v>3428</v>
      </c>
      <c r="V25" s="524" t="s">
        <v>3428</v>
      </c>
    </row>
    <row r="26" spans="1:22" s="524" customFormat="1" ht="38.4">
      <c r="A26" s="527" t="s">
        <v>2089</v>
      </c>
      <c r="B26" s="579">
        <v>5793977.7599999998</v>
      </c>
      <c r="C26" s="580">
        <v>5732753.2300000004</v>
      </c>
      <c r="D26" s="587">
        <v>5460.48</v>
      </c>
      <c r="E26" s="582">
        <v>14435038.83</v>
      </c>
      <c r="F26" s="583">
        <v>14384000</v>
      </c>
      <c r="G26" s="584">
        <v>14384000</v>
      </c>
      <c r="H26" s="608">
        <v>14384000</v>
      </c>
      <c r="I26" s="585">
        <f>'на 01.01.2018'!S1053</f>
        <v>5793977.7599999998</v>
      </c>
      <c r="J26" s="580">
        <f>'на 01.01.2018'!T1053</f>
        <v>5732753.2299999995</v>
      </c>
      <c r="K26" s="582">
        <f>'на 01.01.2018'!U1053</f>
        <v>14435038.829999998</v>
      </c>
      <c r="L26" s="583">
        <f>'на 01.01.2018'!V1053</f>
        <v>14384000</v>
      </c>
      <c r="M26" s="616">
        <f>'на 01.01.2018'!W1053</f>
        <v>14384000</v>
      </c>
      <c r="N26" s="613">
        <f>'на 01.01.2018'!X1053</f>
        <v>14384000</v>
      </c>
      <c r="O26" s="585">
        <f t="shared" si="3"/>
        <v>0</v>
      </c>
      <c r="P26" s="580">
        <f t="shared" si="0"/>
        <v>0</v>
      </c>
      <c r="Q26" s="582">
        <f t="shared" si="4"/>
        <v>0</v>
      </c>
      <c r="R26" s="583">
        <f t="shared" si="1"/>
        <v>0</v>
      </c>
      <c r="S26" s="586">
        <f t="shared" si="2"/>
        <v>0</v>
      </c>
      <c r="T26" s="608">
        <f t="shared" si="2"/>
        <v>0</v>
      </c>
      <c r="U26" s="524" t="s">
        <v>3428</v>
      </c>
      <c r="V26" s="524" t="s">
        <v>3428</v>
      </c>
    </row>
    <row r="27" spans="1:22" s="524" customFormat="1" ht="19.8" thickBot="1">
      <c r="A27" s="529" t="s">
        <v>3026</v>
      </c>
      <c r="B27" s="588">
        <f t="shared" ref="B27:G27" si="5">SUM(B11:B26)</f>
        <v>8760991243.3800011</v>
      </c>
      <c r="C27" s="589">
        <f t="shared" si="5"/>
        <v>8479549614.0199995</v>
      </c>
      <c r="D27" s="590">
        <f t="shared" si="5"/>
        <v>8661373.129999999</v>
      </c>
      <c r="E27" s="591">
        <f t="shared" si="5"/>
        <v>10064977033.52</v>
      </c>
      <c r="F27" s="592">
        <f t="shared" si="5"/>
        <v>8029027238</v>
      </c>
      <c r="G27" s="593">
        <f t="shared" si="5"/>
        <v>8021019858</v>
      </c>
      <c r="H27" s="609">
        <f>SUM(H11:H26)</f>
        <v>8125650738</v>
      </c>
      <c r="I27" s="594">
        <f t="shared" ref="I27:S27" si="6">SUM(I11:I26)</f>
        <v>8760991243.3800011</v>
      </c>
      <c r="J27" s="595">
        <f t="shared" si="6"/>
        <v>8479549614.0199995</v>
      </c>
      <c r="K27" s="596">
        <f t="shared" si="6"/>
        <v>10064977033.52</v>
      </c>
      <c r="L27" s="597">
        <f t="shared" si="6"/>
        <v>8029027241</v>
      </c>
      <c r="M27" s="617">
        <f t="shared" si="6"/>
        <v>8021019861</v>
      </c>
      <c r="N27" s="614">
        <f>SUM(N11:N26)</f>
        <v>8125650741</v>
      </c>
      <c r="O27" s="594">
        <f t="shared" si="6"/>
        <v>0</v>
      </c>
      <c r="P27" s="595">
        <f t="shared" si="6"/>
        <v>0</v>
      </c>
      <c r="Q27" s="596">
        <f t="shared" si="6"/>
        <v>0</v>
      </c>
      <c r="R27" s="597">
        <f t="shared" si="6"/>
        <v>-3</v>
      </c>
      <c r="S27" s="598">
        <f t="shared" si="6"/>
        <v>-3</v>
      </c>
      <c r="T27" s="609">
        <f>SUM(T11:T26)</f>
        <v>-3</v>
      </c>
    </row>
    <row r="28" spans="1:22">
      <c r="F28" s="563"/>
      <c r="G28" s="570"/>
      <c r="H28" s="570"/>
      <c r="N28" s="570">
        <v>195948867.56</v>
      </c>
      <c r="T28" s="570">
        <v>195948867.56</v>
      </c>
    </row>
    <row r="29" spans="1:22" ht="18.600000000000001">
      <c r="B29" s="543"/>
      <c r="C29" s="546"/>
      <c r="D29" s="530"/>
      <c r="E29" s="558"/>
      <c r="F29" s="564">
        <f>F27+F28</f>
        <v>8029027238</v>
      </c>
      <c r="G29" s="571">
        <f>G27+G28</f>
        <v>8021019858</v>
      </c>
      <c r="H29" s="571">
        <f>H27+H28</f>
        <v>8125650738</v>
      </c>
      <c r="N29" s="571">
        <f>N27+N28</f>
        <v>8321599608.5600004</v>
      </c>
      <c r="T29" s="571">
        <f>T27+T28</f>
        <v>195948864.56</v>
      </c>
    </row>
    <row r="30" spans="1:22" ht="16.2" thickBot="1">
      <c r="D30" s="519">
        <f>D27-D29</f>
        <v>8661373.129999999</v>
      </c>
      <c r="F30" s="565">
        <v>8029027240</v>
      </c>
      <c r="G30" s="572">
        <v>8006432730</v>
      </c>
      <c r="H30" s="572">
        <v>8125650740</v>
      </c>
      <c r="N30" s="572">
        <v>7569030161</v>
      </c>
      <c r="T30" s="572">
        <v>7569030161</v>
      </c>
    </row>
    <row r="31" spans="1:22">
      <c r="F31" s="550">
        <f>F29-F30</f>
        <v>-2</v>
      </c>
      <c r="G31" s="573">
        <f>G29-G30</f>
        <v>14587128</v>
      </c>
      <c r="H31" s="573">
        <f>H29-H30</f>
        <v>-2</v>
      </c>
      <c r="N31" s="573">
        <f>N29-N30</f>
        <v>752569447.56000042</v>
      </c>
      <c r="T31" s="573">
        <f>T29-T30</f>
        <v>-7373081296.4399996</v>
      </c>
    </row>
  </sheetData>
  <mergeCells count="24">
    <mergeCell ref="I6:N6"/>
    <mergeCell ref="H7:H9"/>
    <mergeCell ref="N7:N9"/>
    <mergeCell ref="T7:T9"/>
    <mergeCell ref="A2:G2"/>
    <mergeCell ref="A3:G3"/>
    <mergeCell ref="A4:G4"/>
    <mergeCell ref="A7:A9"/>
    <mergeCell ref="B7:B9"/>
    <mergeCell ref="C7:C9"/>
    <mergeCell ref="D7:D9"/>
    <mergeCell ref="E7:E9"/>
    <mergeCell ref="F7:F9"/>
    <mergeCell ref="G7:G9"/>
    <mergeCell ref="I7:I9"/>
    <mergeCell ref="J7:J9"/>
    <mergeCell ref="K7:K9"/>
    <mergeCell ref="R7:R9"/>
    <mergeCell ref="S7:S9"/>
    <mergeCell ref="L7:L9"/>
    <mergeCell ref="M7:M9"/>
    <mergeCell ref="O7:O9"/>
    <mergeCell ref="P7:P9"/>
    <mergeCell ref="Q7:Q9"/>
  </mergeCells>
  <pageMargins left="0.19685039370078741" right="7.874015748031496E-2" top="0.51181102362204722" bottom="0.15748031496062992" header="0.15748031496062992" footer="0.15748031496062992"/>
  <pageSetup paperSize="9" scale="26" firstPageNumber="2" orientation="portrait" useFirstPageNumber="1" r:id="rId1"/>
  <headerFooter>
    <oddHeader xml:space="preserve">&amp;C
</oddHeader>
    <firstHeader>&amp;C&amp;P</firstHeader>
  </headerFooter>
</worksheet>
</file>

<file path=xl/worksheets/sheet4.xml><?xml version="1.0" encoding="utf-8"?>
<worksheet xmlns="http://schemas.openxmlformats.org/spreadsheetml/2006/main" xmlns:r="http://schemas.openxmlformats.org/officeDocument/2006/relationships">
  <sheetPr>
    <pageSetUpPr fitToPage="1"/>
  </sheetPr>
  <dimension ref="A1:G78"/>
  <sheetViews>
    <sheetView topLeftCell="A6" workbookViewId="0">
      <selection activeCell="C84" sqref="C84"/>
    </sheetView>
  </sheetViews>
  <sheetFormatPr defaultRowHeight="14.4"/>
  <cols>
    <col min="1" max="1" width="15.88671875" customWidth="1"/>
    <col min="2" max="2" width="47.6640625" customWidth="1"/>
    <col min="3" max="7" width="14.5546875" bestFit="1" customWidth="1"/>
  </cols>
  <sheetData>
    <row r="1" spans="1:7">
      <c r="A1" t="s">
        <v>2176</v>
      </c>
    </row>
    <row r="2" spans="1:7" ht="66">
      <c r="A2" s="222" t="s">
        <v>97</v>
      </c>
      <c r="B2" s="223" t="s">
        <v>98</v>
      </c>
      <c r="C2">
        <v>89480.26</v>
      </c>
      <c r="D2">
        <v>85418.64</v>
      </c>
      <c r="E2">
        <v>256250.28</v>
      </c>
      <c r="F2">
        <v>284897.01999999996</v>
      </c>
      <c r="G2">
        <v>332783.01999999996</v>
      </c>
    </row>
    <row r="3" spans="1:7" ht="39.6">
      <c r="A3" s="222" t="s">
        <v>306</v>
      </c>
      <c r="B3" s="221" t="s">
        <v>307</v>
      </c>
      <c r="C3">
        <v>134098.56494999997</v>
      </c>
      <c r="D3">
        <v>125081.17916999999</v>
      </c>
      <c r="E3">
        <f>26812.1035+555.07</f>
        <v>27367.173500000001</v>
      </c>
      <c r="F3">
        <v>13215.65</v>
      </c>
      <c r="G3">
        <v>13215.65</v>
      </c>
    </row>
    <row r="5" spans="1:7" ht="52.5" customHeight="1">
      <c r="A5" s="364">
        <v>401000004</v>
      </c>
      <c r="B5" s="378" t="s">
        <v>1529</v>
      </c>
      <c r="C5">
        <v>78627.049999999988</v>
      </c>
      <c r="D5">
        <v>77983.11</v>
      </c>
      <c r="E5">
        <v>3781.68</v>
      </c>
      <c r="F5">
        <v>3405.52</v>
      </c>
      <c r="G5">
        <v>3405.52</v>
      </c>
    </row>
    <row r="6" spans="1:7" ht="158.4">
      <c r="A6" s="334" t="s">
        <v>1313</v>
      </c>
      <c r="B6" s="335" t="s">
        <v>1314</v>
      </c>
      <c r="C6" s="177">
        <v>996374.27</v>
      </c>
      <c r="D6" s="177">
        <v>794217.29999999993</v>
      </c>
      <c r="E6" s="177">
        <v>305901.72000000003</v>
      </c>
      <c r="F6" s="177">
        <v>306723.75999999995</v>
      </c>
      <c r="G6" s="177">
        <v>306723.75999999995</v>
      </c>
    </row>
    <row r="7" spans="1:7" ht="118.8">
      <c r="A7" s="364">
        <v>401000006</v>
      </c>
      <c r="B7" s="56" t="s">
        <v>1417</v>
      </c>
      <c r="C7">
        <v>58003.56</v>
      </c>
      <c r="D7">
        <v>44241.82</v>
      </c>
      <c r="E7">
        <v>4407.9299999999994</v>
      </c>
      <c r="F7">
        <v>2751.86</v>
      </c>
      <c r="G7">
        <v>2751.86</v>
      </c>
    </row>
    <row r="8" spans="1:7" ht="158.4">
      <c r="A8" s="364">
        <v>401000007</v>
      </c>
      <c r="B8" s="378" t="s">
        <v>1314</v>
      </c>
      <c r="C8">
        <v>86264.62</v>
      </c>
      <c r="D8">
        <v>84607.17</v>
      </c>
      <c r="E8">
        <v>80560.36</v>
      </c>
      <c r="F8">
        <v>77460.33</v>
      </c>
      <c r="G8">
        <v>77460.33</v>
      </c>
    </row>
    <row r="9" spans="1:7" ht="52.8">
      <c r="A9" s="222" t="s">
        <v>130</v>
      </c>
      <c r="B9" s="223" t="s">
        <v>131</v>
      </c>
      <c r="C9">
        <v>20</v>
      </c>
      <c r="D9">
        <v>20</v>
      </c>
      <c r="E9">
        <v>274</v>
      </c>
      <c r="F9">
        <v>236.60000000000002</v>
      </c>
      <c r="G9">
        <v>236.60000000000002</v>
      </c>
    </row>
    <row r="10" spans="1:7" ht="105.6">
      <c r="A10" s="222" t="s">
        <v>141</v>
      </c>
      <c r="B10" s="231" t="s">
        <v>142</v>
      </c>
      <c r="C10">
        <v>0</v>
      </c>
      <c r="D10">
        <v>0</v>
      </c>
      <c r="E10">
        <v>100</v>
      </c>
      <c r="F10">
        <v>100</v>
      </c>
      <c r="G10">
        <v>100</v>
      </c>
    </row>
    <row r="11" spans="1:7" ht="26.4">
      <c r="A11" s="329" t="s">
        <v>1420</v>
      </c>
      <c r="B11" s="60" t="s">
        <v>1421</v>
      </c>
      <c r="C11">
        <v>24567.190000000002</v>
      </c>
      <c r="D11">
        <v>24567.190000000002</v>
      </c>
      <c r="E11">
        <v>0</v>
      </c>
      <c r="F11">
        <v>0</v>
      </c>
      <c r="G11">
        <v>0</v>
      </c>
    </row>
    <row r="12" spans="1:7" ht="26.4">
      <c r="A12" s="156" t="s">
        <v>474</v>
      </c>
      <c r="B12" s="156" t="s">
        <v>475</v>
      </c>
      <c r="C12">
        <v>0</v>
      </c>
      <c r="D12">
        <v>0</v>
      </c>
      <c r="E12">
        <v>7.65</v>
      </c>
      <c r="F12">
        <v>6.89</v>
      </c>
      <c r="G12">
        <v>6.89</v>
      </c>
    </row>
    <row r="13" spans="1:7" ht="26.4">
      <c r="A13" s="155" t="s">
        <v>717</v>
      </c>
      <c r="B13" s="25" t="s">
        <v>718</v>
      </c>
      <c r="C13">
        <v>1727.9499999999998</v>
      </c>
      <c r="D13">
        <v>1727.9499999999998</v>
      </c>
      <c r="E13">
        <v>2757.9</v>
      </c>
      <c r="F13">
        <v>1375.65</v>
      </c>
      <c r="G13">
        <v>1375.65</v>
      </c>
    </row>
    <row r="14" spans="1:7" ht="26.4">
      <c r="A14" s="80" t="s">
        <v>1478</v>
      </c>
      <c r="B14" s="80" t="s">
        <v>1479</v>
      </c>
      <c r="C14">
        <v>1864.11</v>
      </c>
      <c r="D14">
        <v>1864.11</v>
      </c>
      <c r="E14">
        <v>2415.6999999999998</v>
      </c>
      <c r="F14">
        <v>2352.63</v>
      </c>
      <c r="G14">
        <v>2352.63</v>
      </c>
    </row>
    <row r="15" spans="1:7" ht="237.6">
      <c r="A15" s="278">
        <v>401000016</v>
      </c>
      <c r="B15" s="279" t="s">
        <v>523</v>
      </c>
      <c r="C15">
        <v>1967207.3800000004</v>
      </c>
      <c r="D15">
        <v>1952596.7500000002</v>
      </c>
      <c r="E15">
        <v>2585620.7100000004</v>
      </c>
      <c r="F15">
        <v>1746931.0900000005</v>
      </c>
      <c r="G15">
        <v>1745537.5200000005</v>
      </c>
    </row>
    <row r="16" spans="1:7" ht="39.6">
      <c r="A16" s="18" t="s">
        <v>483</v>
      </c>
      <c r="B16" s="18" t="s">
        <v>484</v>
      </c>
      <c r="C16">
        <v>31271.140000000007</v>
      </c>
      <c r="D16">
        <v>31246.280000000006</v>
      </c>
      <c r="E16">
        <v>31086.530000000002</v>
      </c>
      <c r="F16">
        <v>30521.870000000006</v>
      </c>
      <c r="G16">
        <v>30521.870000000006</v>
      </c>
    </row>
    <row r="17" spans="1:7" ht="39.6">
      <c r="A17" s="155" t="s">
        <v>781</v>
      </c>
      <c r="B17" s="26" t="s">
        <v>782</v>
      </c>
      <c r="C17">
        <v>38382.31</v>
      </c>
      <c r="D17">
        <v>38382.219999999994</v>
      </c>
      <c r="E17">
        <v>39368.699999999997</v>
      </c>
      <c r="F17">
        <v>39490.99</v>
      </c>
      <c r="G17">
        <v>39490.99</v>
      </c>
    </row>
    <row r="18" spans="1:7" ht="39.6">
      <c r="A18" s="155" t="s">
        <v>799</v>
      </c>
      <c r="B18" s="155" t="s">
        <v>800</v>
      </c>
      <c r="C18">
        <v>232243.53999999998</v>
      </c>
      <c r="D18">
        <v>230603.21999999994</v>
      </c>
      <c r="E18">
        <v>272296.61</v>
      </c>
      <c r="F18">
        <v>131815.96000000002</v>
      </c>
      <c r="G18">
        <v>131815.96000000002</v>
      </c>
    </row>
    <row r="19" spans="1:7" ht="66">
      <c r="A19" s="429">
        <v>401000023</v>
      </c>
      <c r="B19" s="446" t="s">
        <v>1961</v>
      </c>
      <c r="C19">
        <v>58889.880000000005</v>
      </c>
      <c r="D19">
        <v>41014.880000000005</v>
      </c>
      <c r="E19">
        <v>37627.910000000003</v>
      </c>
      <c r="F19">
        <v>14705.77</v>
      </c>
      <c r="G19">
        <v>14705.77</v>
      </c>
    </row>
    <row r="20" spans="1:7" ht="39.6">
      <c r="A20" s="18" t="s">
        <v>516</v>
      </c>
      <c r="B20" s="18" t="s">
        <v>517</v>
      </c>
      <c r="C20">
        <v>19553.759999999998</v>
      </c>
      <c r="D20">
        <v>19553.759999999998</v>
      </c>
      <c r="E20">
        <v>206105.15</v>
      </c>
      <c r="F20">
        <v>5397.38</v>
      </c>
      <c r="G20">
        <v>5397.38</v>
      </c>
    </row>
    <row r="21" spans="1:7">
      <c r="A21" s="222" t="s">
        <v>144</v>
      </c>
      <c r="B21" s="232" t="s">
        <v>145</v>
      </c>
      <c r="C21">
        <v>4112.28</v>
      </c>
      <c r="D21">
        <v>4112.28</v>
      </c>
      <c r="E21">
        <v>4091.89</v>
      </c>
      <c r="F21">
        <v>4091.89</v>
      </c>
      <c r="G21">
        <v>4091.89</v>
      </c>
    </row>
    <row r="22" spans="1:7" ht="26.4">
      <c r="A22" s="364">
        <v>401000026</v>
      </c>
      <c r="B22" s="378" t="s">
        <v>1694</v>
      </c>
      <c r="C22">
        <v>19381.150000000001</v>
      </c>
      <c r="D22">
        <v>18876.93</v>
      </c>
      <c r="E22">
        <v>26844.120000000003</v>
      </c>
      <c r="F22">
        <v>16216.41</v>
      </c>
      <c r="G22">
        <v>16216.41</v>
      </c>
    </row>
    <row r="23" spans="1:7" ht="52.8">
      <c r="A23" s="338" t="s">
        <v>1330</v>
      </c>
      <c r="B23" s="339" t="s">
        <v>1331</v>
      </c>
      <c r="C23">
        <v>3507.72</v>
      </c>
      <c r="D23">
        <v>3507.72</v>
      </c>
      <c r="E23">
        <v>4410</v>
      </c>
      <c r="F23">
        <v>4410</v>
      </c>
      <c r="G23">
        <v>4410</v>
      </c>
    </row>
    <row r="24" spans="1:7" ht="237.6">
      <c r="A24" s="155" t="s">
        <v>892</v>
      </c>
      <c r="B24" s="26" t="s">
        <v>893</v>
      </c>
      <c r="C24">
        <v>278395.89</v>
      </c>
      <c r="D24">
        <v>274165.46000000002</v>
      </c>
      <c r="E24">
        <v>234247.5</v>
      </c>
      <c r="F24">
        <v>241500.02</v>
      </c>
      <c r="G24">
        <v>241500.02</v>
      </c>
    </row>
    <row r="25" spans="1:7" ht="264">
      <c r="A25" s="429">
        <v>401000029</v>
      </c>
      <c r="B25" s="446" t="s">
        <v>1972</v>
      </c>
      <c r="C25">
        <v>14989</v>
      </c>
      <c r="D25">
        <v>11392.3</v>
      </c>
      <c r="E25">
        <v>7403</v>
      </c>
      <c r="F25">
        <v>10253.299999999999</v>
      </c>
      <c r="G25">
        <v>10253.299999999999</v>
      </c>
    </row>
    <row r="26" spans="1:7" ht="105.6">
      <c r="A26" s="429">
        <v>401000030</v>
      </c>
      <c r="B26" s="445" t="s">
        <v>1984</v>
      </c>
      <c r="C26">
        <v>7303.93</v>
      </c>
      <c r="D26">
        <v>7290.38</v>
      </c>
      <c r="E26">
        <v>3500</v>
      </c>
      <c r="F26">
        <v>3500</v>
      </c>
      <c r="G26">
        <v>3500</v>
      </c>
    </row>
    <row r="27" spans="1:7" ht="132">
      <c r="A27" s="141" t="s">
        <v>1839</v>
      </c>
      <c r="B27" s="142" t="s">
        <v>1840</v>
      </c>
      <c r="C27">
        <v>42480.82</v>
      </c>
      <c r="D27">
        <v>42441.68</v>
      </c>
      <c r="E27">
        <v>42531.24</v>
      </c>
      <c r="F27">
        <v>39741.83</v>
      </c>
      <c r="G27">
        <v>39741.83</v>
      </c>
    </row>
    <row r="28" spans="1:7" ht="52.8">
      <c r="A28" s="146" t="s">
        <v>1899</v>
      </c>
      <c r="B28" s="145" t="s">
        <v>1900</v>
      </c>
      <c r="C28">
        <v>28045.119999999999</v>
      </c>
      <c r="D28">
        <v>28044.93</v>
      </c>
      <c r="E28">
        <v>28213.79</v>
      </c>
      <c r="F28">
        <v>28255.74</v>
      </c>
      <c r="G28">
        <v>28255.74</v>
      </c>
    </row>
    <row r="29" spans="1:7" ht="52.8">
      <c r="A29" s="143" t="s">
        <v>1912</v>
      </c>
      <c r="B29" s="144" t="s">
        <v>1913</v>
      </c>
      <c r="C29">
        <v>242.15</v>
      </c>
      <c r="D29">
        <v>242.15</v>
      </c>
      <c r="E29">
        <v>250</v>
      </c>
      <c r="F29">
        <v>250</v>
      </c>
      <c r="G29">
        <v>250</v>
      </c>
    </row>
    <row r="30" spans="1:7" ht="79.2">
      <c r="A30" s="222" t="s">
        <v>162</v>
      </c>
      <c r="B30" s="223" t="s">
        <v>163</v>
      </c>
      <c r="C30">
        <v>6801.25</v>
      </c>
      <c r="D30">
        <v>6801.25</v>
      </c>
      <c r="E30">
        <v>6600</v>
      </c>
      <c r="F30">
        <v>5967</v>
      </c>
      <c r="G30">
        <v>5967</v>
      </c>
    </row>
    <row r="31" spans="1:7" ht="26.4">
      <c r="A31" s="155" t="s">
        <v>898</v>
      </c>
      <c r="B31" s="155" t="s">
        <v>899</v>
      </c>
      <c r="C31">
        <v>6907.16</v>
      </c>
      <c r="D31">
        <v>6906.9599999999991</v>
      </c>
      <c r="E31">
        <v>6794.01</v>
      </c>
      <c r="F31">
        <v>6390.2</v>
      </c>
      <c r="G31">
        <v>6390.2</v>
      </c>
    </row>
    <row r="32" spans="1:7" ht="118.8">
      <c r="A32" s="429">
        <v>401000039</v>
      </c>
      <c r="B32" s="430" t="s">
        <v>1747</v>
      </c>
      <c r="C32">
        <v>11210.41</v>
      </c>
      <c r="D32">
        <v>11210.41</v>
      </c>
      <c r="E32">
        <v>10982.05</v>
      </c>
      <c r="F32">
        <v>10984.23</v>
      </c>
      <c r="G32">
        <v>10984.23</v>
      </c>
    </row>
    <row r="33" spans="1:7" ht="39.6">
      <c r="A33" s="222" t="s">
        <v>174</v>
      </c>
      <c r="B33" s="223" t="s">
        <v>175</v>
      </c>
      <c r="C33">
        <v>2120.5</v>
      </c>
      <c r="D33">
        <v>2120.5</v>
      </c>
      <c r="E33">
        <v>2571.3000000000002</v>
      </c>
      <c r="F33">
        <v>2543.42</v>
      </c>
      <c r="G33">
        <v>2543.42</v>
      </c>
    </row>
    <row r="34" spans="1:7">
      <c r="A34" s="429">
        <v>401000041</v>
      </c>
      <c r="B34" s="430" t="s">
        <v>1752</v>
      </c>
      <c r="C34" s="84">
        <v>0</v>
      </c>
      <c r="D34" s="84">
        <v>0</v>
      </c>
      <c r="E34" s="139">
        <v>0</v>
      </c>
      <c r="F34" s="139">
        <v>0</v>
      </c>
      <c r="G34" s="139">
        <v>0</v>
      </c>
    </row>
    <row r="35" spans="1:7" ht="26.4">
      <c r="A35" s="222" t="s">
        <v>187</v>
      </c>
      <c r="B35" s="223" t="s">
        <v>188</v>
      </c>
      <c r="C35">
        <v>139.4</v>
      </c>
      <c r="D35">
        <v>139.4</v>
      </c>
      <c r="E35">
        <v>145</v>
      </c>
      <c r="F35">
        <v>100</v>
      </c>
      <c r="G35">
        <v>100</v>
      </c>
    </row>
    <row r="36" spans="1:7" ht="66">
      <c r="A36" s="222" t="s">
        <v>348</v>
      </c>
      <c r="B36" s="221" t="s">
        <v>349</v>
      </c>
      <c r="C36">
        <v>594.3587</v>
      </c>
      <c r="D36">
        <v>582.17687999999998</v>
      </c>
      <c r="E36">
        <v>680</v>
      </c>
      <c r="F36">
        <v>612</v>
      </c>
      <c r="G36">
        <v>612</v>
      </c>
    </row>
    <row r="37" spans="1:7">
      <c r="A37" s="222"/>
      <c r="B37" s="491" t="s">
        <v>2178</v>
      </c>
      <c r="C37" s="492">
        <f>SUM(C2:C36)</f>
        <v>4244806.723650001</v>
      </c>
      <c r="D37" s="492">
        <f>SUM(D2:D36)</f>
        <v>3970960.1060500001</v>
      </c>
      <c r="E37" s="492">
        <f>SUM(E2:E36)</f>
        <v>4235193.9035</v>
      </c>
      <c r="F37" s="492">
        <f>SUM(F2:F36)</f>
        <v>3036205.0100000012</v>
      </c>
      <c r="G37" s="492">
        <f>SUM(G2:G36)</f>
        <v>3082697.4400000013</v>
      </c>
    </row>
    <row r="38" spans="1:7">
      <c r="A38" s="222"/>
      <c r="B38" s="223"/>
    </row>
    <row r="39" spans="1:7">
      <c r="A39" s="222"/>
      <c r="B39" s="223" t="s">
        <v>2177</v>
      </c>
      <c r="C39">
        <v>4244806.723650001</v>
      </c>
      <c r="D39">
        <v>3970960.1060499982</v>
      </c>
      <c r="E39">
        <v>4234638.8335000016</v>
      </c>
      <c r="F39">
        <v>3036205.0100000016</v>
      </c>
      <c r="G39">
        <v>3082697.4400000023</v>
      </c>
    </row>
    <row r="40" spans="1:7">
      <c r="A40" s="222"/>
      <c r="B40" s="223" t="s">
        <v>2179</v>
      </c>
      <c r="C40">
        <f>C37-C39</f>
        <v>0</v>
      </c>
      <c r="D40">
        <f>D37-D39</f>
        <v>0</v>
      </c>
      <c r="E40">
        <f>E37-E39</f>
        <v>555.06999999843538</v>
      </c>
      <c r="F40">
        <f>F37-F39</f>
        <v>0</v>
      </c>
      <c r="G40">
        <f>G37-G39</f>
        <v>0</v>
      </c>
    </row>
    <row r="41" spans="1:7">
      <c r="A41" s="222"/>
      <c r="B41" s="223"/>
    </row>
    <row r="42" spans="1:7">
      <c r="A42" s="193" t="s">
        <v>54</v>
      </c>
      <c r="B42" s="194" t="s">
        <v>62</v>
      </c>
      <c r="C42" s="493">
        <v>518130.78000000014</v>
      </c>
      <c r="D42" s="493">
        <v>516830.3000000001</v>
      </c>
      <c r="E42" s="493">
        <v>489321.54</v>
      </c>
      <c r="F42" s="493">
        <v>445925.32999999996</v>
      </c>
      <c r="G42" s="493">
        <v>445925.32999999996</v>
      </c>
    </row>
    <row r="43" spans="1:7" ht="92.4">
      <c r="A43" s="222" t="s">
        <v>214</v>
      </c>
      <c r="B43" s="232" t="s">
        <v>215</v>
      </c>
      <c r="C43" s="494">
        <v>213142.53842999996</v>
      </c>
      <c r="D43" s="494">
        <v>212788.39824999997</v>
      </c>
      <c r="E43" s="494">
        <v>222829.14649999994</v>
      </c>
      <c r="F43" s="494">
        <v>220853.73999999996</v>
      </c>
      <c r="G43" s="494">
        <v>220853.73999999996</v>
      </c>
    </row>
    <row r="44" spans="1:7" ht="105.6">
      <c r="A44" s="222" t="s">
        <v>225</v>
      </c>
      <c r="B44" s="223" t="s">
        <v>226</v>
      </c>
      <c r="C44" s="494">
        <v>23461.4</v>
      </c>
      <c r="D44" s="494">
        <v>23461.4</v>
      </c>
      <c r="E44" s="494">
        <v>0</v>
      </c>
      <c r="F44" s="494">
        <v>0</v>
      </c>
      <c r="G44" s="494">
        <v>0</v>
      </c>
    </row>
    <row r="45" spans="1:7" ht="118.8">
      <c r="A45" s="222" t="s">
        <v>233</v>
      </c>
      <c r="B45" s="223" t="s">
        <v>234</v>
      </c>
      <c r="C45" s="494">
        <v>38110.639999999999</v>
      </c>
      <c r="D45" s="494">
        <v>37822.639999999999</v>
      </c>
      <c r="E45" s="494">
        <v>32634.039999999997</v>
      </c>
      <c r="F45" s="494">
        <v>31276.379999999997</v>
      </c>
      <c r="G45" s="494">
        <v>31276.379999999997</v>
      </c>
    </row>
    <row r="46" spans="1:7" ht="145.19999999999999">
      <c r="A46" s="222" t="s">
        <v>248</v>
      </c>
      <c r="B46" s="223" t="s">
        <v>249</v>
      </c>
      <c r="C46" s="494">
        <v>191.94</v>
      </c>
      <c r="D46" s="494">
        <v>191.94</v>
      </c>
      <c r="E46" s="494">
        <v>160</v>
      </c>
      <c r="F46" s="494">
        <v>160</v>
      </c>
      <c r="G46" s="494">
        <v>160</v>
      </c>
    </row>
    <row r="47" spans="1:7" ht="52.8">
      <c r="A47" s="62" t="s">
        <v>958</v>
      </c>
      <c r="B47" s="42" t="s">
        <v>959</v>
      </c>
      <c r="C47" s="494">
        <v>41011.919999999991</v>
      </c>
      <c r="D47" s="494">
        <v>40659.089999999997</v>
      </c>
      <c r="E47" s="494">
        <v>25937.029999999995</v>
      </c>
      <c r="F47" s="494">
        <v>24194.80999999999</v>
      </c>
      <c r="G47" s="494">
        <v>24194.80999999999</v>
      </c>
    </row>
    <row r="48" spans="1:7">
      <c r="B48" s="495" t="s">
        <v>2180</v>
      </c>
      <c r="C48" s="496">
        <f>C42+C43+C44+C45+C46+C47</f>
        <v>834049.21843000012</v>
      </c>
      <c r="D48" s="496">
        <f>D42+D43+D44+D45+D46+D47</f>
        <v>831753.76825000008</v>
      </c>
      <c r="E48" s="496">
        <f>E42+E43+E44+E45+E46+E47</f>
        <v>770881.75650000002</v>
      </c>
      <c r="F48" s="496">
        <f>F42+F43+F44+F45+F46+F47</f>
        <v>722410.25999999989</v>
      </c>
      <c r="G48" s="496">
        <f>G42+G43+G44+G45+G46+G47</f>
        <v>722410.25999999989</v>
      </c>
    </row>
    <row r="50" spans="1:7">
      <c r="B50" t="s">
        <v>2177</v>
      </c>
      <c r="C50">
        <v>834049.21843000001</v>
      </c>
      <c r="D50">
        <v>831753.76824999996</v>
      </c>
      <c r="E50">
        <v>770881.75650000013</v>
      </c>
      <c r="F50">
        <v>722410.26000000036</v>
      </c>
      <c r="G50">
        <v>722410.26000000036</v>
      </c>
    </row>
    <row r="51" spans="1:7">
      <c r="B51" t="s">
        <v>2179</v>
      </c>
      <c r="C51">
        <f>C48-C50</f>
        <v>0</v>
      </c>
      <c r="D51">
        <f>D48-D50</f>
        <v>0</v>
      </c>
      <c r="E51">
        <f>E48-E50</f>
        <v>0</v>
      </c>
      <c r="F51">
        <f>F48-F50</f>
        <v>0</v>
      </c>
      <c r="G51">
        <f>G48-G50</f>
        <v>0</v>
      </c>
    </row>
    <row r="53" spans="1:7">
      <c r="A53" s="222" t="s">
        <v>255</v>
      </c>
      <c r="B53" s="223" t="s">
        <v>256</v>
      </c>
      <c r="C53">
        <v>192</v>
      </c>
      <c r="D53">
        <v>192</v>
      </c>
      <c r="E53">
        <v>495</v>
      </c>
      <c r="F53">
        <v>328.5</v>
      </c>
      <c r="G53">
        <v>328.5</v>
      </c>
    </row>
    <row r="54" spans="1:7" ht="39.6">
      <c r="A54" s="55" t="s">
        <v>1037</v>
      </c>
      <c r="B54" s="71" t="s">
        <v>1038</v>
      </c>
      <c r="C54">
        <v>14816.15</v>
      </c>
      <c r="D54">
        <v>14816.15</v>
      </c>
      <c r="E54">
        <v>15553</v>
      </c>
      <c r="F54">
        <v>15553</v>
      </c>
      <c r="G54">
        <v>15553</v>
      </c>
    </row>
    <row r="55" spans="1:7">
      <c r="B55" s="495" t="s">
        <v>2181</v>
      </c>
      <c r="C55" s="496">
        <f>C53+C54</f>
        <v>15008.15</v>
      </c>
      <c r="D55" s="496">
        <f>D53+D54</f>
        <v>15008.15</v>
      </c>
      <c r="E55" s="496">
        <f>E53+E54</f>
        <v>16048</v>
      </c>
      <c r="F55" s="496">
        <f>F53+F54</f>
        <v>15881.5</v>
      </c>
      <c r="G55" s="496">
        <f>G53+G54</f>
        <v>15881.5</v>
      </c>
    </row>
    <row r="56" spans="1:7">
      <c r="B56" s="497"/>
      <c r="C56" s="498">
        <v>15008.150000000001</v>
      </c>
      <c r="D56" s="498">
        <v>15008.150000000001</v>
      </c>
      <c r="E56" s="498">
        <v>16048</v>
      </c>
      <c r="F56" s="498">
        <v>15881.5</v>
      </c>
      <c r="G56" s="498">
        <v>15881.5</v>
      </c>
    </row>
    <row r="57" spans="1:7">
      <c r="B57" s="497"/>
      <c r="C57" s="498"/>
      <c r="D57" s="498"/>
      <c r="E57" s="498"/>
      <c r="F57" s="498"/>
      <c r="G57" s="498"/>
    </row>
    <row r="58" spans="1:7">
      <c r="B58" s="499" t="s">
        <v>2182</v>
      </c>
      <c r="C58" s="500">
        <f>C37+C48+C55</f>
        <v>5093864.0920800017</v>
      </c>
      <c r="D58" s="500">
        <f>D37+D48+D55</f>
        <v>4817722.0243000006</v>
      </c>
      <c r="E58" s="500">
        <f>E37+E48+E55</f>
        <v>5022123.66</v>
      </c>
      <c r="F58" s="500">
        <f>F37+F48+F55</f>
        <v>3774496.7700000009</v>
      </c>
      <c r="G58" s="500">
        <f>G37+G48+G55</f>
        <v>3820989.2000000011</v>
      </c>
    </row>
    <row r="60" spans="1:7" ht="26.4">
      <c r="A60" s="222" t="s">
        <v>261</v>
      </c>
      <c r="B60" s="502" t="s">
        <v>262</v>
      </c>
      <c r="C60" s="494">
        <v>9364.69</v>
      </c>
      <c r="D60" s="494">
        <v>7961.2000000000007</v>
      </c>
      <c r="E60" s="494">
        <v>13370.14</v>
      </c>
      <c r="F60" s="494">
        <v>7404.69</v>
      </c>
      <c r="G60" s="494">
        <v>7404.69</v>
      </c>
    </row>
    <row r="61" spans="1:7" ht="26.4">
      <c r="A61" s="222" t="s">
        <v>271</v>
      </c>
      <c r="B61" s="234" t="s">
        <v>272</v>
      </c>
      <c r="C61" s="230">
        <v>1096.6400000000001</v>
      </c>
      <c r="D61" s="230">
        <v>285</v>
      </c>
      <c r="E61" s="230">
        <v>136.80000000000001</v>
      </c>
      <c r="F61" s="230">
        <v>136.80000000000001</v>
      </c>
      <c r="G61" s="230">
        <v>136.80000000000001</v>
      </c>
    </row>
    <row r="62" spans="1:7" ht="26.4">
      <c r="A62" s="222" t="s">
        <v>277</v>
      </c>
      <c r="B62" s="503" t="s">
        <v>278</v>
      </c>
      <c r="C62" s="494">
        <v>1162.6399999999999</v>
      </c>
      <c r="D62" s="494">
        <v>1162.6399999999999</v>
      </c>
      <c r="E62" s="494">
        <v>1162.6400000000001</v>
      </c>
      <c r="F62" s="494">
        <v>1162.6400000000001</v>
      </c>
      <c r="G62" s="494">
        <v>1162.6400000000001</v>
      </c>
    </row>
    <row r="63" spans="1:7" ht="198">
      <c r="A63" s="299" t="s">
        <v>636</v>
      </c>
      <c r="B63" s="504" t="s">
        <v>637</v>
      </c>
      <c r="C63" s="494">
        <v>1742903.55</v>
      </c>
      <c r="D63" s="494">
        <v>1742881.76</v>
      </c>
      <c r="E63" s="494">
        <v>1764897.46</v>
      </c>
      <c r="F63" s="494">
        <v>1531464.24</v>
      </c>
      <c r="G63" s="494">
        <v>1688803.58</v>
      </c>
    </row>
    <row r="64" spans="1:7" ht="264">
      <c r="A64" s="299" t="s">
        <v>646</v>
      </c>
      <c r="B64" s="504" t="s">
        <v>647</v>
      </c>
      <c r="C64" s="494">
        <v>15658.64</v>
      </c>
      <c r="D64" s="494">
        <v>15658.64</v>
      </c>
      <c r="E64" s="494">
        <v>9336.1</v>
      </c>
      <c r="F64" s="494">
        <v>9336.1</v>
      </c>
      <c r="G64" s="494">
        <v>9336.1</v>
      </c>
    </row>
    <row r="65" spans="1:7" ht="39.6">
      <c r="A65" s="222" t="s">
        <v>285</v>
      </c>
      <c r="B65" s="505" t="s">
        <v>286</v>
      </c>
      <c r="C65" s="494">
        <v>335.5</v>
      </c>
      <c r="D65" s="494">
        <v>231.5</v>
      </c>
      <c r="E65" s="494">
        <v>460.3</v>
      </c>
      <c r="F65" s="494">
        <v>414.27</v>
      </c>
      <c r="G65" s="494">
        <v>414.27</v>
      </c>
    </row>
    <row r="66" spans="1:7" ht="277.2">
      <c r="A66" s="299" t="s">
        <v>657</v>
      </c>
      <c r="B66" s="504" t="s">
        <v>658</v>
      </c>
      <c r="C66" s="494">
        <v>1864282.5000000005</v>
      </c>
      <c r="D66" s="494">
        <v>1861623.2200000004</v>
      </c>
      <c r="E66" s="494">
        <v>1781291.2300000004</v>
      </c>
      <c r="F66" s="494">
        <v>1638631.2999999998</v>
      </c>
      <c r="G66" s="494">
        <v>1794983.7299999997</v>
      </c>
    </row>
    <row r="67" spans="1:7" ht="132">
      <c r="A67" s="222" t="s">
        <v>295</v>
      </c>
      <c r="B67" s="503" t="s">
        <v>296</v>
      </c>
      <c r="C67" s="494">
        <v>209.61</v>
      </c>
      <c r="D67" s="494">
        <v>209.61</v>
      </c>
      <c r="E67" s="494">
        <v>215.95000000000002</v>
      </c>
      <c r="F67" s="494">
        <v>215.95000000000002</v>
      </c>
      <c r="G67" s="494">
        <v>215.95000000000002</v>
      </c>
    </row>
    <row r="68" spans="1:7">
      <c r="A68" t="s">
        <v>696</v>
      </c>
      <c r="B68" t="s">
        <v>697</v>
      </c>
      <c r="C68" s="494">
        <v>27476.02</v>
      </c>
      <c r="D68" s="494">
        <v>27475.929999999997</v>
      </c>
      <c r="E68" s="494">
        <v>25299.499999999996</v>
      </c>
      <c r="F68" s="494">
        <v>25299.499999999996</v>
      </c>
      <c r="G68" s="494">
        <v>25299.499999999996</v>
      </c>
    </row>
    <row r="69" spans="1:7" ht="26.4">
      <c r="A69" s="55" t="s">
        <v>1181</v>
      </c>
      <c r="B69" s="506" t="s">
        <v>1182</v>
      </c>
      <c r="C69" s="494">
        <v>1725.67</v>
      </c>
      <c r="D69" s="494">
        <v>1725.67</v>
      </c>
      <c r="E69" s="494">
        <v>0</v>
      </c>
      <c r="F69" s="494">
        <v>0</v>
      </c>
      <c r="G69" s="494">
        <v>0</v>
      </c>
    </row>
    <row r="70" spans="1:7" ht="92.4">
      <c r="A70" s="434" t="s">
        <v>1819</v>
      </c>
      <c r="B70" s="507" t="s">
        <v>1820</v>
      </c>
      <c r="C70" s="494">
        <v>1890</v>
      </c>
      <c r="D70" s="494">
        <v>1890</v>
      </c>
      <c r="E70" s="494">
        <v>2284.56</v>
      </c>
      <c r="F70" s="494">
        <v>2284.56</v>
      </c>
      <c r="G70" s="494">
        <v>2284.56</v>
      </c>
    </row>
    <row r="71" spans="1:7" ht="26.4">
      <c r="A71" s="348" t="s">
        <v>1400</v>
      </c>
      <c r="B71" s="508" t="s">
        <v>1401</v>
      </c>
      <c r="C71" s="494">
        <v>1021.6800000000001</v>
      </c>
      <c r="D71" s="494">
        <v>722.42000000000007</v>
      </c>
      <c r="E71" s="494">
        <v>0</v>
      </c>
      <c r="F71" s="494">
        <v>0</v>
      </c>
      <c r="G71" s="494">
        <v>0</v>
      </c>
    </row>
    <row r="72" spans="1:7">
      <c r="B72" s="496" t="s">
        <v>2183</v>
      </c>
      <c r="C72" s="496">
        <f>SUM(C60:C71)</f>
        <v>3667127.14</v>
      </c>
      <c r="D72" s="496">
        <f>SUM(D60:D71)</f>
        <v>3661827.5900000003</v>
      </c>
      <c r="E72" s="496">
        <f>SUM(E60:E71)</f>
        <v>3598454.6800000011</v>
      </c>
      <c r="F72" s="496">
        <f>SUM(F60:F71)</f>
        <v>3216350.0500000003</v>
      </c>
      <c r="G72" s="496">
        <f>SUM(G60:G71)</f>
        <v>3530041.82</v>
      </c>
    </row>
    <row r="73" spans="1:7">
      <c r="C73">
        <v>3667127.1399999983</v>
      </c>
      <c r="D73">
        <v>3661827.5899999985</v>
      </c>
      <c r="E73">
        <v>3598454.68</v>
      </c>
      <c r="F73">
        <v>3216350.0500000003</v>
      </c>
      <c r="G73">
        <v>3530041.82</v>
      </c>
    </row>
    <row r="74" spans="1:7">
      <c r="C74" s="501">
        <f>C72+C58</f>
        <v>8760991.2320800014</v>
      </c>
      <c r="D74" s="501">
        <f>D72+D58</f>
        <v>8479549.6143000014</v>
      </c>
      <c r="E74" s="501">
        <f>E72+E58</f>
        <v>8620578.3400000017</v>
      </c>
      <c r="F74" s="501">
        <f>F72+F58</f>
        <v>6990846.8200000012</v>
      </c>
      <c r="G74" s="501">
        <f>G72+G58</f>
        <v>7351031.0200000014</v>
      </c>
    </row>
    <row r="76" spans="1:7">
      <c r="C76">
        <v>8760991.2320800014</v>
      </c>
      <c r="D76">
        <v>8479549.6142999977</v>
      </c>
      <c r="E76">
        <v>8620578.3400000017</v>
      </c>
      <c r="F76">
        <v>6990846.8200000012</v>
      </c>
      <c r="G76">
        <v>7351031.0199999996</v>
      </c>
    </row>
    <row r="78" spans="1:7">
      <c r="C78" s="501">
        <f>C76-C74</f>
        <v>0</v>
      </c>
      <c r="D78" s="501">
        <f>D76-D74</f>
        <v>0</v>
      </c>
      <c r="E78" s="501">
        <f>E76-E74</f>
        <v>0</v>
      </c>
      <c r="F78" s="501">
        <f>F76-F74</f>
        <v>0</v>
      </c>
      <c r="G78" s="501">
        <f>G76-G74</f>
        <v>0</v>
      </c>
    </row>
  </sheetData>
  <dataValidations count="6">
    <dataValidation type="list" allowBlank="1" showInputMessage="1" showErrorMessage="1" errorTitle="Ошибка" error="Введенный код полномочия отсутсвует на странице &quot;Полномочия&quot;" promptTitle="Код полномочия" prompt="Введите или выберете из списка один из кодов полномочий со страницы &quot;Полномочия&quot;" sqref="A32 A7 A25 A34 A70">
      <formula1>INDIRECT(Диапазон_Полномочий)</formula1>
    </dataValidation>
    <dataValidation type="textLength" allowBlank="1" showInputMessage="1" showErrorMessage="1" error="Недопустимое количество символов в строке" prompt="Значение проставляется автоматически после заполнения колонки &quot;Код полномочия&quot;" sqref="B2 B37:B41 B35 B33 B9:B10 B21 B30 B43:B46 B53 B60 B65">
      <formula1>0</formula1>
      <formula2>255</formula2>
    </dataValidation>
    <dataValidation type="whole" allowBlank="1" showInputMessage="1" showErrorMessage="1" errorTitle="Ошибка при вводе данных" error="Введите значение в указанном диапазоне. (Диапазон возможных значение от 10000000 до 99999999)" promptTitle="Код полномочия" prompt="Введите целое число в инетрвале от 10000000 до 9999999" sqref="A5 A8 A19 A22 A26 A54 A69">
      <formula1>10000000</formula1>
      <formula2>90000000</formula2>
    </dataValidation>
    <dataValidation type="list" allowBlank="1" showInputMessage="1" showErrorMessage="1" errorTitle="Ошибка" error="Введенный код полномочия отсутсвует на странице &quot;Полномочия&quot;" promptTitle="Код полномочия" prompt="Выберете из списка один из кодов полномочий со страницы &quot;Полномочия&quot;" sqref="A15">
      <formula1>INDIRECT(Диапазон_Полномочий)</formula1>
    </dataValidation>
    <dataValidation type="list" allowBlank="1" showInputMessage="1" showErrorMessage="1" errorTitle="Ошибка" error="Введенный код полномочия отсутсвует на странице &quot;Полномочия&quot;" promptTitle="Код полномочия" prompt="Введите или выберете из списка один из кодов полномочий со страницы &quot;Полномочия&quot;" sqref="A47">
      <formula1>INDIRECT(Диапазон_Полномочий)</formula1>
      <formula2>0</formula2>
    </dataValidation>
    <dataValidation type="textLength" allowBlank="1" showInputMessage="1" showErrorMessage="1" sqref="B61:B62 B67">
      <formula1>0</formula1>
      <formula2>255</formula2>
    </dataValidation>
  </dataValidations>
  <pageMargins left="0.70866141732283472" right="0.70866141732283472" top="0" bottom="0" header="0" footer="0"/>
  <pageSetup paperSize="9" scale="64" fitToHeight="0" orientation="portrait" r:id="rId1"/>
</worksheet>
</file>

<file path=xl/worksheets/sheet5.xml><?xml version="1.0" encoding="utf-8"?>
<worksheet xmlns="http://schemas.openxmlformats.org/spreadsheetml/2006/main" xmlns:r="http://schemas.openxmlformats.org/officeDocument/2006/relationships">
  <dimension ref="B2:K20"/>
  <sheetViews>
    <sheetView workbookViewId="0">
      <selection activeCell="C18" sqref="C18"/>
    </sheetView>
  </sheetViews>
  <sheetFormatPr defaultRowHeight="14.4"/>
  <cols>
    <col min="3" max="3" width="13.6640625" customWidth="1"/>
    <col min="4" max="4" width="11.6640625" customWidth="1"/>
    <col min="5" max="5" width="13.6640625" customWidth="1"/>
    <col min="6" max="6" width="14.44140625" customWidth="1"/>
    <col min="7" max="7" width="14.5546875" customWidth="1"/>
  </cols>
  <sheetData>
    <row r="2" spans="2:11">
      <c r="C2" t="s">
        <v>2184</v>
      </c>
      <c r="D2" t="s">
        <v>2185</v>
      </c>
      <c r="E2">
        <v>2017</v>
      </c>
      <c r="F2">
        <v>2018</v>
      </c>
      <c r="G2">
        <v>2019</v>
      </c>
    </row>
    <row r="3" spans="2:11">
      <c r="B3">
        <v>600</v>
      </c>
      <c r="C3" s="510">
        <f>'на 01.01.2018'!S50</f>
        <v>124905</v>
      </c>
      <c r="D3" s="510">
        <f>'на 01.01.2018'!T50</f>
        <v>124905</v>
      </c>
      <c r="E3" s="510">
        <f>'на 01.01.2018'!U50</f>
        <v>0</v>
      </c>
      <c r="F3" s="510">
        <f>'на 01.01.2018'!V50</f>
        <v>0</v>
      </c>
      <c r="G3" s="510">
        <f>'на 01.01.2018'!W50</f>
        <v>0</v>
      </c>
      <c r="H3" s="510"/>
      <c r="I3" s="510"/>
      <c r="J3" s="510"/>
      <c r="K3" s="510"/>
    </row>
    <row r="4" spans="2:11">
      <c r="B4">
        <v>601</v>
      </c>
      <c r="C4" t="e">
        <f>'на 01.01.2018'!#REF!</f>
        <v>#REF!</v>
      </c>
      <c r="D4" t="str">
        <f>'на 01.01.2018'!R122</f>
        <v>880</v>
      </c>
      <c r="E4">
        <f>'на 01.01.2018'!S122</f>
        <v>23461400</v>
      </c>
      <c r="F4">
        <f>'на 01.01.2018'!T122</f>
        <v>23461400</v>
      </c>
      <c r="G4">
        <f>'на 01.01.2018'!U122</f>
        <v>0</v>
      </c>
    </row>
    <row r="5" spans="2:11">
      <c r="B5">
        <v>602</v>
      </c>
      <c r="C5" s="510" t="e">
        <f>'на 01.01.2018'!#REF!</f>
        <v>#REF!</v>
      </c>
      <c r="D5" s="510" t="str">
        <f>'на 01.01.2018'!R152</f>
        <v>244</v>
      </c>
      <c r="E5" s="510">
        <f>'на 01.01.2018'!S152</f>
        <v>175000</v>
      </c>
      <c r="F5" s="510">
        <f>'на 01.01.2018'!T152</f>
        <v>171000</v>
      </c>
      <c r="G5" s="510">
        <f>'на 01.01.2018'!U152</f>
        <v>228000</v>
      </c>
    </row>
    <row r="6" spans="2:11">
      <c r="B6">
        <v>604</v>
      </c>
      <c r="C6" s="501">
        <f>'на 01.01.2018'!S195</f>
        <v>7967447.8200000003</v>
      </c>
      <c r="D6" s="501">
        <f>'на 01.01.2018'!T195</f>
        <v>7967447.8200000003</v>
      </c>
      <c r="E6" s="501">
        <f>'на 01.01.2018'!U195</f>
        <v>8076477.5999999996</v>
      </c>
      <c r="F6" s="501">
        <f>'на 01.01.2018'!V195</f>
        <v>10021450</v>
      </c>
      <c r="G6" s="501">
        <f>'на 01.01.2018'!W195</f>
        <v>8947150</v>
      </c>
    </row>
    <row r="7" spans="2:11">
      <c r="B7">
        <v>605</v>
      </c>
      <c r="C7" s="511">
        <f>'на 01.01.2018'!S222</f>
        <v>356919.19</v>
      </c>
      <c r="D7" s="511">
        <f>'на 01.01.2018'!T222</f>
        <v>0</v>
      </c>
      <c r="E7" s="511">
        <f>'на 01.01.2018'!U222</f>
        <v>0</v>
      </c>
      <c r="F7" s="511">
        <f>'на 01.01.2018'!V222</f>
        <v>2000000</v>
      </c>
      <c r="G7" s="511">
        <f>'на 01.01.2018'!W222</f>
        <v>2000000</v>
      </c>
    </row>
    <row r="8" spans="2:11">
      <c r="B8">
        <v>606</v>
      </c>
      <c r="C8" s="510">
        <f>'на 01.01.2018'!S325</f>
        <v>11742</v>
      </c>
      <c r="D8" s="510">
        <f>'на 01.01.2018'!T325</f>
        <v>11742</v>
      </c>
      <c r="E8" s="510">
        <f>'на 01.01.2018'!U325</f>
        <v>1087.2</v>
      </c>
      <c r="F8" s="510">
        <f>'на 01.01.2018'!V325</f>
        <v>0</v>
      </c>
      <c r="G8" s="510">
        <f>'на 01.01.2018'!W325</f>
        <v>0</v>
      </c>
    </row>
    <row r="9" spans="2:11">
      <c r="B9">
        <v>607</v>
      </c>
      <c r="C9" s="510">
        <f>'на 01.01.2018'!S434</f>
        <v>3017115.32</v>
      </c>
      <c r="D9" s="510">
        <f>'на 01.01.2018'!T434</f>
        <v>3017115.32</v>
      </c>
      <c r="E9" s="510">
        <f>'на 01.01.2018'!U434</f>
        <v>18332853.449999999</v>
      </c>
      <c r="F9" s="510">
        <f>'на 01.01.2018'!V434</f>
        <v>3557020</v>
      </c>
      <c r="G9" s="510">
        <f>'на 01.01.2018'!W434</f>
        <v>3557020</v>
      </c>
    </row>
    <row r="10" spans="2:11">
      <c r="B10">
        <v>609</v>
      </c>
      <c r="C10">
        <f>'на 01.01.2018'!S557</f>
        <v>0</v>
      </c>
      <c r="D10">
        <f>'на 01.01.2018'!T557</f>
        <v>0</v>
      </c>
      <c r="E10">
        <f>'на 01.01.2018'!U557</f>
        <v>3913147.94</v>
      </c>
      <c r="F10">
        <f>'на 01.01.2018'!V557</f>
        <v>4032400</v>
      </c>
      <c r="G10">
        <f>'на 01.01.2018'!W557</f>
        <v>4532400</v>
      </c>
    </row>
    <row r="11" spans="2:11">
      <c r="B11">
        <v>611</v>
      </c>
      <c r="C11" s="510">
        <f>'на 01.01.2018'!S588</f>
        <v>2443113.14</v>
      </c>
      <c r="D11" s="510">
        <f>'на 01.01.2018'!T588</f>
        <v>2443113.14</v>
      </c>
      <c r="E11" s="510">
        <f>'на 01.01.2018'!U588</f>
        <v>0</v>
      </c>
      <c r="F11" s="510">
        <f>'на 01.01.2018'!V588</f>
        <v>0</v>
      </c>
      <c r="G11" s="510">
        <f>'на 01.01.2018'!W588</f>
        <v>0</v>
      </c>
    </row>
    <row r="12" spans="2:11">
      <c r="B12">
        <v>617</v>
      </c>
      <c r="C12">
        <f>'на 01.01.2018'!S639</f>
        <v>0</v>
      </c>
      <c r="D12">
        <f>'на 01.01.2018'!T639</f>
        <v>0</v>
      </c>
      <c r="E12">
        <f>'на 01.01.2018'!U639</f>
        <v>148000</v>
      </c>
      <c r="F12">
        <f>'на 01.01.2018'!V639</f>
        <v>1140000</v>
      </c>
      <c r="G12">
        <f>'на 01.01.2018'!W639</f>
        <v>1140000</v>
      </c>
    </row>
    <row r="13" spans="2:11">
      <c r="B13">
        <v>618</v>
      </c>
      <c r="C13">
        <f>'на 01.01.2018'!S685</f>
        <v>0</v>
      </c>
      <c r="D13">
        <f>'на 01.01.2018'!T685</f>
        <v>0</v>
      </c>
      <c r="E13">
        <f>'на 01.01.2018'!U685</f>
        <v>0</v>
      </c>
      <c r="F13">
        <f>'на 01.01.2018'!V685</f>
        <v>0</v>
      </c>
      <c r="G13">
        <f>'на 01.01.2018'!W685</f>
        <v>0</v>
      </c>
    </row>
    <row r="14" spans="2:11">
      <c r="B14">
        <v>619</v>
      </c>
      <c r="C14" s="510">
        <f>'на 01.01.2018'!S738</f>
        <v>0</v>
      </c>
      <c r="D14" s="510">
        <f>'на 01.01.2018'!T738</f>
        <v>0</v>
      </c>
      <c r="E14" s="510">
        <f>'на 01.01.2018'!U738</f>
        <v>9996870</v>
      </c>
      <c r="F14" s="510">
        <f>'на 01.01.2018'!V738</f>
        <v>15996870</v>
      </c>
      <c r="G14" s="510">
        <f>'на 01.01.2018'!W738</f>
        <v>6996870</v>
      </c>
    </row>
    <row r="15" spans="2:11">
      <c r="B15">
        <v>620</v>
      </c>
      <c r="C15" s="510">
        <f>'на 01.01.2018'!S856</f>
        <v>3626593.2</v>
      </c>
      <c r="D15" s="510">
        <f>'на 01.01.2018'!T856</f>
        <v>3626593.2</v>
      </c>
      <c r="E15" s="510">
        <f>'на 01.01.2018'!U856</f>
        <v>0</v>
      </c>
      <c r="F15" s="510">
        <f>'на 01.01.2018'!V856</f>
        <v>0</v>
      </c>
      <c r="G15" s="510">
        <f>'на 01.01.2018'!W856</f>
        <v>0</v>
      </c>
    </row>
    <row r="16" spans="2:11">
      <c r="B16">
        <v>621</v>
      </c>
      <c r="C16" s="510">
        <f>'на 01.01.2018'!S906</f>
        <v>11973190</v>
      </c>
      <c r="D16" s="510">
        <f>'на 01.01.2018'!T906</f>
        <v>11973190</v>
      </c>
      <c r="E16" s="510">
        <f>'на 01.01.2018'!U906</f>
        <v>12294894</v>
      </c>
      <c r="F16" s="510">
        <f>'на 01.01.2018'!V906</f>
        <v>13059360</v>
      </c>
      <c r="G16" s="510">
        <f>'на 01.01.2018'!W906</f>
        <v>13059360</v>
      </c>
    </row>
    <row r="17" spans="2:7">
      <c r="B17">
        <v>624</v>
      </c>
      <c r="C17" s="510">
        <f>'на 01.01.2018'!S1048</f>
        <v>26848.23</v>
      </c>
      <c r="D17" s="510">
        <f>'на 01.01.2018'!T1048</f>
        <v>16455.86</v>
      </c>
      <c r="E17" s="510">
        <f>'на 01.01.2018'!U1048</f>
        <v>65357</v>
      </c>
      <c r="F17" s="510">
        <f>'на 01.01.2018'!V1048</f>
        <v>70030</v>
      </c>
      <c r="G17" s="510">
        <f>'на 01.01.2018'!W1048</f>
        <v>70030</v>
      </c>
    </row>
    <row r="18" spans="2:7">
      <c r="B18">
        <v>643</v>
      </c>
      <c r="C18" t="e">
        <f>'на 01.01.2018'!#REF!</f>
        <v>#REF!</v>
      </c>
      <c r="D18" t="e">
        <f>'на 01.01.2018'!#REF!</f>
        <v>#REF!</v>
      </c>
      <c r="E18" t="e">
        <f>'на 01.01.2018'!#REF!</f>
        <v>#REF!</v>
      </c>
      <c r="F18" t="e">
        <f>'на 01.01.2018'!#REF!</f>
        <v>#REF!</v>
      </c>
      <c r="G18" t="e">
        <f>'на 01.01.2018'!#REF!</f>
        <v>#REF!</v>
      </c>
    </row>
    <row r="19" spans="2:7">
      <c r="F19">
        <v>94204.63</v>
      </c>
      <c r="G19">
        <v>195948.87</v>
      </c>
    </row>
    <row r="20" spans="2:7">
      <c r="C20" s="510" t="e">
        <f>SUM(C3:C18)</f>
        <v>#REF!</v>
      </c>
      <c r="D20" s="510" t="e">
        <f>SUM(D3:D18)</f>
        <v>#REF!</v>
      </c>
      <c r="E20" s="510" t="e">
        <f>SUM(E3:E18)</f>
        <v>#REF!</v>
      </c>
      <c r="F20" s="510" t="e">
        <f>SUM(F3:F19)</f>
        <v>#REF!</v>
      </c>
      <c r="G20" s="510" t="e">
        <f>SUM(G3:G19)</f>
        <v>#REF!</v>
      </c>
    </row>
  </sheetData>
  <pageMargins left="0.70866141732283472" right="0.70866141732283472" top="0.74803149606299213" bottom="0.74803149606299213" header="0.31496062992125984" footer="0.31496062992125984"/>
  <pageSetup paperSize="9" scale="120" orientation="landscape" r:id="rId1"/>
</worksheet>
</file>

<file path=xl/worksheets/sheet6.xml><?xml version="1.0" encoding="utf-8"?>
<worksheet xmlns="http://schemas.openxmlformats.org/spreadsheetml/2006/main" xmlns:r="http://schemas.openxmlformats.org/officeDocument/2006/relationships">
  <dimension ref="G6:M22"/>
  <sheetViews>
    <sheetView workbookViewId="0">
      <selection activeCell="K7" sqref="K7:M22"/>
    </sheetView>
  </sheetViews>
  <sheetFormatPr defaultRowHeight="14.4"/>
  <sheetData>
    <row r="6" spans="7:13" ht="15" thickBot="1"/>
    <row r="7" spans="7:13">
      <c r="K7" s="1032"/>
      <c r="L7" s="1030"/>
      <c r="M7" s="1029"/>
    </row>
    <row r="8" spans="7:13">
      <c r="K8" s="1032"/>
      <c r="L8" s="1028"/>
      <c r="M8" s="1027"/>
    </row>
    <row r="9" spans="7:13">
      <c r="K9" s="1032"/>
      <c r="L9" s="1028"/>
      <c r="M9" s="1027"/>
    </row>
    <row r="10" spans="7:13">
      <c r="K10" s="1032"/>
      <c r="L10" s="1028"/>
      <c r="M10" s="1027"/>
    </row>
    <row r="11" spans="7:13" ht="57.6">
      <c r="G11" s="983" t="s">
        <v>3475</v>
      </c>
      <c r="K11" s="1032"/>
      <c r="L11" s="1028"/>
      <c r="M11" s="1027"/>
    </row>
    <row r="12" spans="7:13">
      <c r="G12" t="s">
        <v>3472</v>
      </c>
      <c r="K12" s="1032"/>
      <c r="L12" s="1028"/>
      <c r="M12" s="1027"/>
    </row>
    <row r="13" spans="7:13">
      <c r="G13" s="675"/>
      <c r="K13" s="1032"/>
      <c r="L13" s="1028"/>
      <c r="M13" s="1027"/>
    </row>
    <row r="14" spans="7:13">
      <c r="K14" s="1032"/>
      <c r="L14" s="1028"/>
      <c r="M14" s="1027"/>
    </row>
    <row r="15" spans="7:13" ht="86.4">
      <c r="G15" s="983" t="s">
        <v>3390</v>
      </c>
      <c r="K15" s="1032"/>
      <c r="L15" s="1028"/>
      <c r="M15" s="1027"/>
    </row>
    <row r="16" spans="7:13">
      <c r="K16" s="1032"/>
      <c r="L16" s="1028"/>
      <c r="M16" s="1027"/>
    </row>
    <row r="17" spans="11:13">
      <c r="K17" s="1032"/>
      <c r="L17" s="1028"/>
      <c r="M17" s="1027"/>
    </row>
    <row r="18" spans="11:13">
      <c r="K18" s="1032"/>
      <c r="L18" s="1028"/>
      <c r="M18" s="1027"/>
    </row>
    <row r="19" spans="11:13">
      <c r="K19" s="1032"/>
      <c r="L19" s="1028"/>
      <c r="M19" s="1027"/>
    </row>
    <row r="20" spans="11:13">
      <c r="K20" s="1032"/>
      <c r="L20" s="1028"/>
      <c r="M20" s="1027"/>
    </row>
    <row r="21" spans="11:13">
      <c r="K21" s="1032"/>
      <c r="L21" s="1028"/>
      <c r="M21" s="1027"/>
    </row>
    <row r="22" spans="11:13" ht="15" thickBot="1">
      <c r="K22" s="1031"/>
      <c r="L22" s="1026"/>
      <c r="M22" s="1025"/>
    </row>
  </sheetData>
  <dataValidations count="1">
    <dataValidation type="date" allowBlank="1" showInputMessage="1" showErrorMessage="1" errorTitle="Ошибка" error="Необходимо ввести дату в формте дд.мм.гггг" promptTitle="Дата вступления в силу" prompt="Введите дату с которой документ начинает действовать" sqref="G13">
      <formula1>29221</formula1>
      <formula2>44196</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на 01.01.2017</vt:lpstr>
      <vt:lpstr>на 01.01.2018</vt:lpstr>
      <vt:lpstr>контроль</vt:lpstr>
      <vt:lpstr>Лист2</vt:lpstr>
      <vt:lpstr>Лист1</vt:lpstr>
      <vt:lpstr>Лист3</vt:lpstr>
      <vt:lpstr>контроль!Заголовки_для_печати</vt:lpstr>
      <vt:lpstr>'на 01.01.2017'!Заголовки_для_печати</vt:lpstr>
      <vt:lpstr>'на 01.01.2018'!Заголовки_для_печати</vt:lpstr>
      <vt:lpstr>контроль!Область_печати</vt:lpstr>
      <vt:lpstr>Лист1!Область_печати</vt:lpstr>
      <vt:lpstr>'на 01.01.2017'!Область_печати</vt:lpstr>
      <vt:lpstr>'на 01.01.2018'!Область_печати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2018-06-26T09:12:04Z</dcterms:modified>
</cp:coreProperties>
</file>